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<sst xmlns="http://schemas.openxmlformats.org/spreadsheetml/2006/main" uniqueCount="677">
  <si>
    <t>Generated by SolarQuotes.com.au:</t>
  </si>
  <si>
    <t>Product Name</t>
  </si>
  <si>
    <t>Price excl. installation (Estimated Retail pricing in AUD incl. GST, unless stated otherwise)</t>
  </si>
  <si>
    <t>In Depth Analysis</t>
  </si>
  <si>
    <t>Battery Type</t>
  </si>
  <si>
    <t>All In One Unit?</t>
  </si>
  <si>
    <t>Nominal Storage</t>
  </si>
  <si>
    <t>Usable Storage Capacity</t>
  </si>
  <si>
    <t>Features</t>
  </si>
  <si>
    <t>sb_cons</t>
  </si>
  <si>
    <t>Weight</t>
  </si>
  <si>
    <t>Power</t>
  </si>
  <si>
    <t>Dimensions (WHD)</t>
  </si>
  <si>
    <t>Round Trip Efficiency</t>
  </si>
  <si>
    <t>Off-grid Capable?</t>
  </si>
  <si>
    <t>Designed for indoor or outdoor installation? (IP rating)</t>
  </si>
  <si>
    <t>Operating temperature range</t>
  </si>
  <si>
    <t>Warranty</t>
  </si>
  <si>
    <t>Compatible with what hybrid inverter brands? (Non-All In One units only)</t>
  </si>
  <si>
    <t>AC or DC coupled? (All In One systems only)</t>
  </si>
  <si>
    <t>Total warranted kWh (1 cycle per day)</t>
  </si>
  <si>
    <t>Datasheet Supplied?</t>
  </si>
  <si>
    <t>Warranty Supplied?</t>
  </si>
  <si>
    <t>Cost per Total Warranted kWh (1 cycle per day)</t>
  </si>
  <si>
    <t>More information on brand</t>
  </si>
  <si>
    <t>Tesla Powerwall 3</t>
  </si>
  <si>
    <t>$13,600 including Gateway</t>
  </si>
  <si>
    <t>Yes</t>
  </si>
  <si>
    <t>14 kWh</t>
  </si>
  <si>
    <t>13.5 kWh</t>
  </si>
  <si>
    <t>3 MPPT's, higher output current</t>
  </si>
  <si>
    <t>130kg</t>
  </si>
  <si>
    <t>5kW or 10kW (configurable)</t>
  </si>
  <si>
    <t>61 cm x 110 cm x 19cm</t>
  </si>
  <si>
    <t>89% when charged with solar</t>
  </si>
  <si>
    <t>Tesla says "Off grid applications may be supported in the future"</t>
  </si>
  <si>
    <t>Indoor/Outdoor (IP 67 for battery and electronics, IP55 for wiring)</t>
  </si>
  <si>
    <t>-20°C to 50°C</t>
  </si>
  <si>
    <t>10 years</t>
  </si>
  <si>
    <t>N/A</t>
  </si>
  <si>
    <t>Unlimited cycles for self consumption / Time based control / backup. 37,800 kWh for other uses</t>
  </si>
  <si>
    <t>$0.40</t>
  </si>
  <si>
    <t>Tesla Powerwall 2</t>
  </si>
  <si>
    <t>$12,100 (Price includes 'Tesla Gateway')</t>
  </si>
  <si>
    <t>Kind of. Includes AC battery inverter but requires solar inverter.</t>
  </si>
  <si>
    <t>Advanced safety features minimise fire risk, charges batteries from solar when grid is down, impressive warranty</t>
  </si>
  <si>
    <t>125kg</t>
  </si>
  <si>
    <t>5kW steady, 7kW peak (10 seconds)</t>
  </si>
  <si>
    <t>75 cm x 115 cm x 15cm</t>
  </si>
  <si>
    <t>90% when new</t>
  </si>
  <si>
    <t>Yes - but Tesla won't provide support for off-grid applications.</t>
  </si>
  <si>
    <t>Indoor/Outdoor (IP 67 for battery and electronics,  IP56 for wiring)</t>
  </si>
  <si>
    <t>37,800</t>
  </si>
  <si>
    <t>$0.33</t>
  </si>
  <si>
    <t>BYD Battery Box Premium HVM 13.8</t>
  </si>
  <si>
    <t>$10,600</t>
  </si>
  <si>
    <t>Not yet.</t>
  </si>
  <si>
    <t>No</t>
  </si>
  <si>
    <t>13.80 kWh</t>
  </si>
  <si>
    <t>Expandable in increments of 2.76 kWh</t>
  </si>
  <si>
    <t>205 kg</t>
  </si>
  <si>
    <t>7.6 kW</t>
  </si>
  <si>
    <t>1411 x 585 x 298 mm</t>
  </si>
  <si>
    <t>≥96%</t>
  </si>
  <si>
    <t>Indoor/outdoor (IP 55)</t>
  </si>
  <si>
    <t>-10 °C to +50°C</t>
  </si>
  <si>
    <t>Fronius</t>
  </si>
  <si>
    <t>42,690</t>
  </si>
  <si>
    <t>$0.25 (+ inverter cost)</t>
  </si>
  <si>
    <t>BYD Battery Box Premium HVM 11.0</t>
  </si>
  <si>
    <t>$9,500</t>
  </si>
  <si>
    <t>11.04 kWh</t>
  </si>
  <si>
    <t>167 kg</t>
  </si>
  <si>
    <t>1178 x 585 x 298 mm</t>
  </si>
  <si>
    <t>34,150</t>
  </si>
  <si>
    <t>$0.28 (+ inverter cost)</t>
  </si>
  <si>
    <t>BYD Battery Box Premium HVM 8.3</t>
  </si>
  <si>
    <t>$7,500</t>
  </si>
  <si>
    <t>8.28 kWh</t>
  </si>
  <si>
    <t>129 kg</t>
  </si>
  <si>
    <t>945 x 585 x 298 mm</t>
  </si>
  <si>
    <t>25,620</t>
  </si>
  <si>
    <t>$0.29 (+ inverter cost)</t>
  </si>
  <si>
    <t>BYD Battery Box Premium HVS 12.8</t>
  </si>
  <si>
    <t>$13,500</t>
  </si>
  <si>
    <t>12.8 kWh</t>
  </si>
  <si>
    <t>Expandable in increments of 2.56 kWh</t>
  </si>
  <si>
    <t>5 kW</t>
  </si>
  <si>
    <t>38,530</t>
  </si>
  <si>
    <t>$0.35 (+ inverter cost)</t>
  </si>
  <si>
    <t>BYD Battery Box Premium HVS 10.2</t>
  </si>
  <si>
    <t>$11,000</t>
  </si>
  <si>
    <t>10.24 kWh</t>
  </si>
  <si>
    <t>30,820</t>
  </si>
  <si>
    <t>$0.36 (+ inverter cost)</t>
  </si>
  <si>
    <t>BYD Battery Box Premium HVS 7.7</t>
  </si>
  <si>
    <t>$8,400</t>
  </si>
  <si>
    <t>7.68 kWh</t>
  </si>
  <si>
    <t>23,120</t>
  </si>
  <si>
    <t>BYD Battery Box LVS 12 kWh</t>
  </si>
  <si>
    <t>$9,959</t>
  </si>
  <si>
    <t>12 kWh</t>
  </si>
  <si>
    <t>11.5 kWh</t>
  </si>
  <si>
    <t>Units can be linked together in a parallel connection</t>
  </si>
  <si>
    <t>136 kg</t>
  </si>
  <si>
    <t>9.9 kW</t>
  </si>
  <si>
    <t>923 x 640 x 298 mm</t>
  </si>
  <si>
    <t>≥95%</t>
  </si>
  <si>
    <t>35,640</t>
  </si>
  <si>
    <t>BYD Battery Box LVS 8 kWh</t>
  </si>
  <si>
    <t>$7,025</t>
  </si>
  <si>
    <t>8 kWh</t>
  </si>
  <si>
    <t>7.7 kWh</t>
  </si>
  <si>
    <t>94 kg</t>
  </si>
  <si>
    <t>6.6 kW</t>
  </si>
  <si>
    <t>690 x 640 x 298 mm</t>
  </si>
  <si>
    <t>23,760</t>
  </si>
  <si>
    <t>$0.30 (+ inverter cost)</t>
  </si>
  <si>
    <t>BYD Battery Box LVS 4 kWh</t>
  </si>
  <si>
    <t>$4,090</t>
  </si>
  <si>
    <t>4 kWh</t>
  </si>
  <si>
    <t>3.84 kWh</t>
  </si>
  <si>
    <t>52 kg</t>
  </si>
  <si>
    <t>3.3kW</t>
  </si>
  <si>
    <t>457 x 640 x 298 mm</t>
  </si>
  <si>
    <t>11,800</t>
  </si>
  <si>
    <t>Energizer Homepower</t>
  </si>
  <si>
    <t>$8,000</t>
  </si>
  <si>
    <t>Not yet</t>
  </si>
  <si>
    <t>6.14 kWh</t>
  </si>
  <si>
    <t>Modular</t>
  </si>
  <si>
    <t>98.5 kg</t>
  </si>
  <si>
    <t>3.6 kW</t>
  </si>
  <si>
    <t xml:space="preserve">1244 x 420 x 183 mm </t>
  </si>
  <si>
    <t>94%</t>
  </si>
  <si>
    <t>TBD</t>
  </si>
  <si>
    <t>Indoor/Outdoor (IP 65)</t>
  </si>
  <si>
    <t xml:space="preserve">Charge: 0°C to 45°C </t>
  </si>
  <si>
    <t>22,411</t>
  </si>
  <si>
    <t>$0.36</t>
  </si>
  <si>
    <t>Enphase IQ Battery 5P</t>
  </si>
  <si>
    <t>5.0 kWh</t>
  </si>
  <si>
    <t>78 kg</t>
  </si>
  <si>
    <t>3.84 kW</t>
  </si>
  <si>
    <t>980 x 550 x 188 mm</t>
  </si>
  <si>
    <t>96%</t>
  </si>
  <si>
    <t>Indoor/Outdoor (IP55)</t>
  </si>
  <si>
    <t>-20º C to 50º C</t>
  </si>
  <si>
    <t>15 years</t>
  </si>
  <si>
    <t>27,375</t>
  </si>
  <si>
    <t>$0.31</t>
  </si>
  <si>
    <t>Eveready Energy Vault 5.1</t>
  </si>
  <si>
    <t>$6,000</t>
  </si>
  <si>
    <t>5.12 kWh</t>
  </si>
  <si>
    <t>4.6 kWh</t>
  </si>
  <si>
    <t>64 kg</t>
  </si>
  <si>
    <t>3 kW</t>
  </si>
  <si>
    <t>738 x 650 x 186 mm</t>
  </si>
  <si>
    <t>0°C~45°C</t>
  </si>
  <si>
    <t>7 years</t>
  </si>
  <si>
    <t>14,500</t>
  </si>
  <si>
    <t>$0.51</t>
  </si>
  <si>
    <t>Eveready Energy Vault 10.2</t>
  </si>
  <si>
    <t>10.2 kWh</t>
  </si>
  <si>
    <t>9.18 kWh</t>
  </si>
  <si>
    <t>112 kg</t>
  </si>
  <si>
    <t>1160 x 650 x 186mm</t>
  </si>
  <si>
    <t>28,400</t>
  </si>
  <si>
    <t>$0.47</t>
  </si>
  <si>
    <t>GenZ 48V 3kWh</t>
  </si>
  <si>
    <t>$2,500</t>
  </si>
  <si>
    <t>3kWh (per module)</t>
  </si>
  <si>
    <t>2.7kWh (per module)</t>
  </si>
  <si>
    <t>Modular and scalable.</t>
  </si>
  <si>
    <t>35kg</t>
  </si>
  <si>
    <t>3kW</t>
  </si>
  <si>
    <t>42cm x 8.8cm x 57cm</t>
  </si>
  <si>
    <t>Indoor (IP 50)</t>
  </si>
  <si>
    <t>0°C to 55°C</t>
  </si>
  <si>
    <t>Any inverter brand that handles lead acid battery with the the right charging parameter to suit the self managed lithium module.</t>
  </si>
  <si>
    <t>Goodwe Lynx Home F G2 Series 12.8</t>
  </si>
  <si>
    <t>$8,100</t>
  </si>
  <si>
    <t>Modular, scaleable</t>
  </si>
  <si>
    <t>154 kg</t>
  </si>
  <si>
    <t>8.96 kW</t>
  </si>
  <si>
    <t xml:space="preserve">600 × 871 × 380 mm </t>
  </si>
  <si>
    <t>Indoor/Outdoor (IP 55)</t>
  </si>
  <si>
    <t xml:space="preserve">0~50°C </t>
  </si>
  <si>
    <t>Goodwe</t>
  </si>
  <si>
    <t>32,700</t>
  </si>
  <si>
    <t>$0.24 (+ inverter cost)</t>
  </si>
  <si>
    <t>Goodwe Lynx Home F G2 Series 9.6</t>
  </si>
  <si>
    <t>$6,300</t>
  </si>
  <si>
    <t>9.6 kWh</t>
  </si>
  <si>
    <t>120 kg</t>
  </si>
  <si>
    <t>6.72 kW</t>
  </si>
  <si>
    <t xml:space="preserve">600 × 715 × 380 mm </t>
  </si>
  <si>
    <t>24,500</t>
  </si>
  <si>
    <t>Growatt Ark 10.2L-A1</t>
  </si>
  <si>
    <t>$9100</t>
  </si>
  <si>
    <t xml:space="preserve">10.24 kWh </t>
  </si>
  <si>
    <t>9.21 kWh</t>
  </si>
  <si>
    <t>140 kg</t>
  </si>
  <si>
    <t xml:space="preserve">650 x 260 x 728 mm </t>
  </si>
  <si>
    <t>-10°C~+50°C</t>
  </si>
  <si>
    <t>Growatt</t>
  </si>
  <si>
    <t>33,616</t>
  </si>
  <si>
    <t>$0.27</t>
  </si>
  <si>
    <t>Growatt Ark 10.2H</t>
  </si>
  <si>
    <t>118 kg</t>
  </si>
  <si>
    <t xml:space="preserve">650 x 260 x 905 mm </t>
  </si>
  <si>
    <t>Growatt APX 10.0P-S1</t>
  </si>
  <si>
    <t>$9500</t>
  </si>
  <si>
    <t>Lithium-ion (Lithium Iron Phosphate)</t>
  </si>
  <si>
    <t xml:space="preserve">10 kWh </t>
  </si>
  <si>
    <t>9 kWh</t>
  </si>
  <si>
    <t xml:space="preserve">690 x 185 x 955 mm </t>
  </si>
  <si>
    <t>Indoor/Outdoor (IP 66)</t>
  </si>
  <si>
    <t>32,850</t>
  </si>
  <si>
    <t>$0.29</t>
  </si>
  <si>
    <t>iStore Smart Battery (15 kWh)</t>
  </si>
  <si>
    <t>$14,520</t>
  </si>
  <si>
    <t>15 kWh</t>
  </si>
  <si>
    <t>Modular - expandable</t>
  </si>
  <si>
    <t>163.8 kg</t>
  </si>
  <si>
    <t>670 x 150 x 1320 mm</t>
  </si>
  <si>
    <t>Indoor/outdoor (IP 66)</t>
  </si>
  <si>
    <t>-20-℃～ + 55℃</t>
  </si>
  <si>
    <t>iStore</t>
  </si>
  <si>
    <t>49,350</t>
  </si>
  <si>
    <t>iStore Smart Battery (10 kWh)</t>
  </si>
  <si>
    <t>$10,100</t>
  </si>
  <si>
    <t>10 kWh</t>
  </si>
  <si>
    <t>113.8 kg</t>
  </si>
  <si>
    <t>670 x 150 x 960 mm</t>
  </si>
  <si>
    <t>32,900</t>
  </si>
  <si>
    <t>$0.31 (+ inverter cost)</t>
  </si>
  <si>
    <t>iStore Smart Battery (5 kWh)</t>
  </si>
  <si>
    <t>$5,800</t>
  </si>
  <si>
    <t>5 kWh</t>
  </si>
  <si>
    <t>63.8 kg</t>
  </si>
  <si>
    <t>2.5 kW</t>
  </si>
  <si>
    <t>670 x 150 x 600 mm</t>
  </si>
  <si>
    <t>16,450</t>
  </si>
  <si>
    <t>Jinko SunTank 7.68 kWh</t>
  </si>
  <si>
    <t>$8000</t>
  </si>
  <si>
    <t>6.90 kWh</t>
  </si>
  <si>
    <t>84 kg</t>
  </si>
  <si>
    <t>650 x 260 x 547 mm</t>
  </si>
  <si>
    <t>-10°C ~ 50°C</t>
  </si>
  <si>
    <t>Jinko</t>
  </si>
  <si>
    <t>21,045</t>
  </si>
  <si>
    <t>$0.38 (+ inverter cost)</t>
  </si>
  <si>
    <t>Jinko SunTank 10.24 kWh</t>
  </si>
  <si>
    <t>$10000</t>
  </si>
  <si>
    <t>5.1 kW</t>
  </si>
  <si>
    <t>650 x 260 x 728 mm</t>
  </si>
  <si>
    <t>28,090</t>
  </si>
  <si>
    <t>Jinko SunTank 12.8 kWh</t>
  </si>
  <si>
    <t>$12000</t>
  </si>
  <si>
    <t>11.52 kWh</t>
  </si>
  <si>
    <t>650 x 260 x 909 mm</t>
  </si>
  <si>
    <t>35,136</t>
  </si>
  <si>
    <t>$0.34 (+ inverter cost)</t>
  </si>
  <si>
    <t>LG Chem RESU 6.5</t>
  </si>
  <si>
    <t>$4,800</t>
  </si>
  <si>
    <t>6.5 kWh</t>
  </si>
  <si>
    <t>5.9 kWh</t>
  </si>
  <si>
    <t>Can be used in both off-grid and hybrid setups, compact size, modular expansion.</t>
  </si>
  <si>
    <t>52kg</t>
  </si>
  <si>
    <t>4.2kW steady, 4.6kW peak (for 3 seconds)</t>
  </si>
  <si>
    <t>45cm x 65cm x 12cm</t>
  </si>
  <si>
    <t>95%</t>
  </si>
  <si>
    <t>-10°C to 45°C</t>
  </si>
  <si>
    <t>60% capacity at 10 years or 20,000 kWh throughput whichever comes first</t>
  </si>
  <si>
    <t>LGES, Goodwe, Sungrow, SMA, Selectronic, Solis</t>
  </si>
  <si>
    <t>16,100</t>
  </si>
  <si>
    <t>LG Chem RESU 10</t>
  </si>
  <si>
    <t>$6,800</t>
  </si>
  <si>
    <t>9.8kWh</t>
  </si>
  <si>
    <t>8.8kWh</t>
  </si>
  <si>
    <t>75kg</t>
  </si>
  <si>
    <t>5kW steady, 7kW peak (3 seconds)</t>
  </si>
  <si>
    <t>45cm x48cm x 23cm</t>
  </si>
  <si>
    <t>60% capacity at 10 years or 30,000 kWh throughput whichever comes first</t>
  </si>
  <si>
    <t>24,300</t>
  </si>
  <si>
    <t>LG Chem RESU 12</t>
  </si>
  <si>
    <t>$8,600</t>
  </si>
  <si>
    <t>13.1 kWh</t>
  </si>
  <si>
    <t>11.7 kWh</t>
  </si>
  <si>
    <t>98.5kg</t>
  </si>
  <si>
    <t>5kW</t>
  </si>
  <si>
    <t>45.2cm x 62.6cm x 22.7 cm</t>
  </si>
  <si>
    <t>-10°C to 50°C</t>
  </si>
  <si>
    <t>39,000</t>
  </si>
  <si>
    <t>$0.22 (+ inverter cost)</t>
  </si>
  <si>
    <t>LG Chem RESU Prime 10H</t>
  </si>
  <si>
    <t>Lithium-Ion (NMC)</t>
  </si>
  <si>
    <t>High voltage (more efficient)</t>
  </si>
  <si>
    <t>111kg</t>
  </si>
  <si>
    <t>50 cm x 81 cm x 30 cm</t>
  </si>
  <si>
    <t>10 years or 32,000 kWh, whichever comes first</t>
  </si>
  <si>
    <t>SolarEdge, SMA, GE</t>
  </si>
  <si>
    <t>DC</t>
  </si>
  <si>
    <t>32,000</t>
  </si>
  <si>
    <t>LG Chem RESU Prime 16H</t>
  </si>
  <si>
    <t>$13,100</t>
  </si>
  <si>
    <t>16 kWh</t>
  </si>
  <si>
    <t>159kg</t>
  </si>
  <si>
    <t>7kW</t>
  </si>
  <si>
    <t>50 cm x 100 cm x 30 cm</t>
  </si>
  <si>
    <t>10 years or 54,000 kWh, whichever comes first</t>
  </si>
  <si>
    <t>54,000</t>
  </si>
  <si>
    <t>PowerPlus Energy LiFe4833P</t>
  </si>
  <si>
    <t>$3,550</t>
  </si>
  <si>
    <t>3.3 kWh</t>
  </si>
  <si>
    <t>Self-managed and infinitely stackable. Rack mountable.</t>
  </si>
  <si>
    <t>41kg</t>
  </si>
  <si>
    <t>43cm x 8.8cm x 62cm </t>
  </si>
  <si>
    <t>&gt;96%</t>
  </si>
  <si>
    <t>Indoor (IP40)</t>
  </si>
  <si>
    <t>Charge 0°C to 55°C / Discharge -20°C to 60°C</t>
  </si>
  <si>
    <t>Any brand that can handle charging self managed lithium ion batteries (Selectronic, Victron, SMA SI, Outback, Schneider, Studer, etc)</t>
  </si>
  <si>
    <t>$0.37 (+ inverter cost)</t>
  </si>
  <si>
    <t>PowerPlus Energy LiFe4838P</t>
  </si>
  <si>
    <t>$3,850</t>
  </si>
  <si>
    <t>3.8 kWh</t>
  </si>
  <si>
    <t>3.04 kWh</t>
  </si>
  <si>
    <t>43kg</t>
  </si>
  <si>
    <t>3.2kW</t>
  </si>
  <si>
    <t xml:space="preserve">635mm x 439mm x 88mm </t>
  </si>
  <si>
    <t>Charge: 4° to 51°C / Discharge -6° to 56°C</t>
  </si>
  <si>
    <t>11,096</t>
  </si>
  <si>
    <t>Pylontech Force L2 10.65 kWh</t>
  </si>
  <si>
    <t>10.65 kWh</t>
  </si>
  <si>
    <t>10.1 kWh </t>
  </si>
  <si>
    <t>119 kg</t>
  </si>
  <si>
    <t>600 x 380 x 700 mm</t>
  </si>
  <si>
    <t>0°C to 50°C</t>
  </si>
  <si>
    <t>SolaX, Goodwe, Imeon, Selectronic, Redback, Sungrow</t>
  </si>
  <si>
    <t>36,865</t>
  </si>
  <si>
    <t>Pylontech Force L2 7.1 kWh</t>
  </si>
  <si>
    <t>7.1 kWh</t>
  </si>
  <si>
    <t>6.7 kWh </t>
  </si>
  <si>
    <t>3.3 kW</t>
  </si>
  <si>
    <t>600 x 380 x 530 mm</t>
  </si>
  <si>
    <t>24,445</t>
  </si>
  <si>
    <t>$0.33 (+ inverter cost)</t>
  </si>
  <si>
    <t>Pylontech US3000C</t>
  </si>
  <si>
    <t>$2,000</t>
  </si>
  <si>
    <t>3.55 kWh</t>
  </si>
  <si>
    <t>3.2 kWh </t>
  </si>
  <si>
    <t>Scalable, Integrated BMS, good cost-per-kWh</t>
  </si>
  <si>
    <t>32kg per battery</t>
  </si>
  <si>
    <t>2kW continuous per module (stacks with each additional module)</t>
  </si>
  <si>
    <t>44cm x 13cm x 42cm</t>
  </si>
  <si>
    <t>TBC</t>
  </si>
  <si>
    <t>EPS capable with SolaX Power inverters</t>
  </si>
  <si>
    <t>Indoor (IP 20)</t>
  </si>
  <si>
    <t>10 years product warranty</t>
  </si>
  <si>
    <t>11,610</t>
  </si>
  <si>
    <t>$0.18 (+ inverter cost)</t>
  </si>
  <si>
    <t>Pylontech US5000B</t>
  </si>
  <si>
    <t>$2,863</t>
  </si>
  <si>
    <t>4.8 kWh</t>
  </si>
  <si>
    <t>4.56 kWh </t>
  </si>
  <si>
    <t>39.7 kg</t>
  </si>
  <si>
    <t>3.8kW continuous per module (stacks with each additional module)</t>
  </si>
  <si>
    <t>442 x 420 x 161 mm</t>
  </si>
  <si>
    <t>16,644</t>
  </si>
  <si>
    <t>$0.17 (+ inverter cost)</t>
  </si>
  <si>
    <t>SolaX Triple Power 5.8</t>
  </si>
  <si>
    <t>$4,625</t>
  </si>
  <si>
    <t>5.8 kWh</t>
  </si>
  <si>
    <t>Modular battery with scalability of capacity &amp; charge/discharge power, higher charge &amp; discharge power, Plug and play installation</t>
  </si>
  <si>
    <t>72 kg</t>
  </si>
  <si>
    <t>2.9kW</t>
  </si>
  <si>
    <t>474 x 193 x 708 mm</t>
  </si>
  <si>
    <t>IP55 Outdoor</t>
  </si>
  <si>
    <t>SolaX only</t>
  </si>
  <si>
    <t>21,170</t>
  </si>
  <si>
    <t>$0.22 (+ inverter cost) </t>
  </si>
  <si>
    <t>SunGrow SBR HV 12.8 kWh</t>
  </si>
  <si>
    <t>Modular, expandable</t>
  </si>
  <si>
    <t>147 kg</t>
  </si>
  <si>
    <t>7.68 kW</t>
  </si>
  <si>
    <t>62 cm x 67 cm x 33 cm</t>
  </si>
  <si>
    <t>Indoor/outdoor (IP 55) </t>
  </si>
  <si>
    <t>-30°C to 50°C</t>
  </si>
  <si>
    <t>Sungrow</t>
  </si>
  <si>
    <t>46,720</t>
  </si>
  <si>
    <t xml:space="preserve">$0.20 (+ inverter cost) </t>
  </si>
  <si>
    <t>SunGrow SBR HV 9.6 kWh</t>
  </si>
  <si>
    <t>$7,550</t>
  </si>
  <si>
    <t>114 kg</t>
  </si>
  <si>
    <t>5.76 kW</t>
  </si>
  <si>
    <t>62 cm x 54 cm x 33 cm</t>
  </si>
  <si>
    <t>35,040</t>
  </si>
  <si>
    <t xml:space="preserve">$0.22 (+ inverter cost) </t>
  </si>
  <si>
    <t>SunGrow SBH200</t>
  </si>
  <si>
    <t>$16,000</t>
  </si>
  <si>
    <t>20 kWh</t>
  </si>
  <si>
    <t>196 kg</t>
  </si>
  <si>
    <t>14.08 kW</t>
  </si>
  <si>
    <t>675 x 900 x 350 mm</t>
  </si>
  <si>
    <t>73,000</t>
  </si>
  <si>
    <t>SunGrow SBR HV 16 kWh</t>
  </si>
  <si>
    <t>$11,500</t>
  </si>
  <si>
    <t>180 kg</t>
  </si>
  <si>
    <t>9.6 kW</t>
  </si>
  <si>
    <t>58,400</t>
  </si>
  <si>
    <t>SunGrow SBR HV 19.2 kWh</t>
  </si>
  <si>
    <t>19.2 kWh</t>
  </si>
  <si>
    <t>213 kg</t>
  </si>
  <si>
    <t>11.52 kW</t>
  </si>
  <si>
    <t>62 cm x 93 cm x 33 cm</t>
  </si>
  <si>
    <t>70,080</t>
  </si>
  <si>
    <t xml:space="preserve">$0.19 (+ inverter cost) </t>
  </si>
  <si>
    <t>Zenaji Aeon</t>
  </si>
  <si>
    <t>$3,000</t>
  </si>
  <si>
    <t>Lithium Ion (Lithium Titanate)</t>
  </si>
  <si>
    <t>1.93kWh</t>
  </si>
  <si>
    <t>20 year warranty, low battery degradation over time, designed to handle multiple cycles per day.</t>
  </si>
  <si>
    <t>36kg</t>
  </si>
  <si>
    <t>2.4kW</t>
  </si>
  <si>
    <t>160cm x 15cm x 14cm</t>
  </si>
  <si>
    <t>-40°C to 60°C</t>
  </si>
  <si>
    <t>20 years</t>
  </si>
  <si>
    <t>Victron, Goodwe, Sungrow, Schneider</t>
  </si>
  <si>
    <t>14,089</t>
  </si>
  <si>
    <t>$0.21 (+ inverter cost)</t>
  </si>
  <si>
    <t>SolarEdge Energy Bank</t>
  </si>
  <si>
    <t xml:space="preserve">No </t>
  </si>
  <si>
    <t>9.7 kWh</t>
  </si>
  <si>
    <t>Modular expansion up to 9 batteries on a system, 90kwh max</t>
  </si>
  <si>
    <t>108 kg</t>
  </si>
  <si>
    <t>5kW steady, 7.5kW peak (10 seconds)</t>
  </si>
  <si>
    <t>790 x 1179 x 250 mm</t>
  </si>
  <si>
    <t>94.5%</t>
  </si>
  <si>
    <t>-10-℃～ + 50℃</t>
  </si>
  <si>
    <t>10 years (unlimited cycles)</t>
  </si>
  <si>
    <t>SolarEdge</t>
  </si>
  <si>
    <t>35,405</t>
  </si>
  <si>
    <t>Delta BX 6.3AC</t>
  </si>
  <si>
    <t>$5,280 inc. VPP hardware</t>
  </si>
  <si>
    <t>Kind of. Includes AC battery inverter but requires solar inverter</t>
  </si>
  <si>
    <t>6.32kWh</t>
  </si>
  <si>
    <t>6.17kWh</t>
  </si>
  <si>
    <t>Module made in Japan. Advanced safety features minimise fire risk, charges batteries from solar when grid is down. No cooling fans or cooling pumps. System, cell and cabinet have multiple safety features. Expandable to twice storage capacity with plug and play second DC coupled battery. More Master batteries stackable using gateway.</t>
  </si>
  <si>
    <t>77kg</t>
  </si>
  <si>
    <t>3kW steady</t>
  </si>
  <si>
    <t>570 x 840 x 250 mm</t>
  </si>
  <si>
    <t>Yes (back-up built in)</t>
  </si>
  <si>
    <t>Indoor/outdoor (IP 65)</t>
  </si>
  <si>
    <t>-10 ~ 45 ℃</t>
  </si>
  <si>
    <t>AS4777.2.2015 compliant inverters up to 5kw AC single phase</t>
  </si>
  <si>
    <t>19,800</t>
  </si>
  <si>
    <t>Delta BX 6.3AC + BX6.3EX</t>
  </si>
  <si>
    <t>$10,200 inc. VPP hardware</t>
  </si>
  <si>
    <t>12.64kWh</t>
  </si>
  <si>
    <t>12.34kWh</t>
  </si>
  <si>
    <t>Module made in Japan. Advanced safety features minimise fire risk, charges batteries from solar when grid is down. No cooling fans or cooling pumps. System, cell and cabinet have multiple safety features. Second battery able to be installed in separate location for flexibility. Stack multiples of this or with BX6.3AC and gateway to increase AC and capacity</t>
  </si>
  <si>
    <t>77kg + 60kg (137kg Total Combined)</t>
  </si>
  <si>
    <t>4.5kW steady</t>
  </si>
  <si>
    <t>570 x 840 x 250 mm + 570 x 600 x 230 mm</t>
  </si>
  <si>
    <t>39,600</t>
  </si>
  <si>
    <t>$0.34</t>
  </si>
  <si>
    <t>Sonnenbatterie Evo</t>
  </si>
  <si>
    <t>$12,000</t>
  </si>
  <si>
    <t>11 kWh</t>
  </si>
  <si>
    <t>VPP ready, Made in Germany , IP 56 rated, integrated backup, can charge batteries from solar when grid is down</t>
  </si>
  <si>
    <t>163 kg</t>
  </si>
  <si>
    <t>5kW steady , 5.3kW (for 30 min),  7kW peak (for 60 sec)</t>
  </si>
  <si>
    <t>710mm x 1400mm x 427mm</t>
  </si>
  <si>
    <t>Indoor/Outdoor (IP 56)</t>
  </si>
  <si>
    <t>-10°C to 50 °C</t>
  </si>
  <si>
    <t>10 years or 10,000 cycles, whichever comes first</t>
  </si>
  <si>
    <t>36,500</t>
  </si>
  <si>
    <t>$0.32</t>
  </si>
  <si>
    <t>Sonnenbatterie Eco 9.53/10</t>
  </si>
  <si>
    <t>Made in Germany,  long cycle life, great warranty</t>
  </si>
  <si>
    <t>154kg</t>
  </si>
  <si>
    <t>4.6kW</t>
  </si>
  <si>
    <t>186 x 67 x 23 cm</t>
  </si>
  <si>
    <t>Indoor (IP 30)</t>
  </si>
  <si>
    <t>-5°C to 45 °C</t>
  </si>
  <si>
    <t>Alpha-ESS SMILE5 13.3 kWh</t>
  </si>
  <si>
    <t>$9,372</t>
  </si>
  <si>
    <t>13.34 kWh</t>
  </si>
  <si>
    <t>13.3 kWh</t>
  </si>
  <si>
    <t>UPS, fast response, 24/7 monitoring</t>
  </si>
  <si>
    <t>148 kg</t>
  </si>
  <si>
    <t>610 x 1443 x 236 mm</t>
  </si>
  <si>
    <t>92.72%</t>
  </si>
  <si>
    <t>Indoor/Outdoor (IP65)</t>
  </si>
  <si>
    <t>-10 °C ~ 50°C*</t>
  </si>
  <si>
    <t>5 years product warranty, 10 years performance warranty</t>
  </si>
  <si>
    <t>24,272</t>
  </si>
  <si>
    <t>$0.39</t>
  </si>
  <si>
    <t>Alpha-ESS SMILE5 10.1 kWh</t>
  </si>
  <si>
    <t>$7,458</t>
  </si>
  <si>
    <t>10.08 kWh</t>
  </si>
  <si>
    <t>9.07 kWh</t>
  </si>
  <si>
    <t>122.7 kg</t>
  </si>
  <si>
    <t>610 x 1305 x 236 mm</t>
  </si>
  <si>
    <t>16,552</t>
  </si>
  <si>
    <t>$0.45</t>
  </si>
  <si>
    <t>Alpha-ESS G3 10.1 kWh</t>
  </si>
  <si>
    <t>$8,500</t>
  </si>
  <si>
    <t>10.1 kWh</t>
  </si>
  <si>
    <t>109.5 kg</t>
  </si>
  <si>
    <t>610 x 1168 x 230 mm</t>
  </si>
  <si>
    <t>92.15%</t>
  </si>
  <si>
    <t>Yes (back-up built in), Can communicate with Generator</t>
  </si>
  <si>
    <t>17,520</t>
  </si>
  <si>
    <t>$0.49</t>
  </si>
  <si>
    <t>Alpha-ESS T10</t>
  </si>
  <si>
    <t>$10,692</t>
  </si>
  <si>
    <t>8.2 kWh</t>
  </si>
  <si>
    <t>7.8 kWh</t>
  </si>
  <si>
    <t>Three-phase hybrid, UPS, fast response, 24/7 monitoring</t>
  </si>
  <si>
    <t>105 kg</t>
  </si>
  <si>
    <t>10 kW</t>
  </si>
  <si>
    <t>580 x 1426 x 230 mm</t>
  </si>
  <si>
    <t>93.48%</t>
  </si>
  <si>
    <t>14,235</t>
  </si>
  <si>
    <t>$0.75</t>
  </si>
  <si>
    <t>Alpha-ESS SMILE-B3-PLUS</t>
  </si>
  <si>
    <t>$4,000</t>
  </si>
  <si>
    <t>5.04 kWh</t>
  </si>
  <si>
    <t>4.79 kWh</t>
  </si>
  <si>
    <t>Modular, UPS</t>
  </si>
  <si>
    <t>64kg</t>
  </si>
  <si>
    <t>640 x 725 x 250 mm</t>
  </si>
  <si>
    <t>89.78%</t>
  </si>
  <si>
    <t>AC coupled</t>
  </si>
  <si>
    <t>8,741</t>
  </si>
  <si>
    <t>$0.46</t>
  </si>
  <si>
    <t>Eguana Evolve</t>
  </si>
  <si>
    <t>$14,500</t>
  </si>
  <si>
    <t>13kWh</t>
  </si>
  <si>
    <t xml:space="preserve">12.2kWh </t>
  </si>
  <si>
    <t xml:space="preserve">Modular, flexible, outdoor rated design for easy installation. Remote commissioning and troubleshooting with manufacturer support. Advanced auto-recovery controls avoid manual resets. Manufactured in South Australia. VPP-ready EMS </t>
  </si>
  <si>
    <t>168kg</t>
  </si>
  <si>
    <t>5 kW steady, 6kW (30 minutes), 8.5kW (3 seconds).</t>
  </si>
  <si>
    <t>110cm x 78cm x 40cm</t>
  </si>
  <si>
    <t>&gt;90% AC-&gt;AC</t>
  </si>
  <si>
    <t>Indoor/outdoor (IP34)</t>
  </si>
  <si>
    <t>-10ºC to 45ºC</t>
  </si>
  <si>
    <t>19,200</t>
  </si>
  <si>
    <t>$0.37</t>
  </si>
  <si>
    <t>RedEarth Sunrise 6.5kWh</t>
  </si>
  <si>
    <t xml:space="preserve">$9,625 </t>
  </si>
  <si>
    <t>6.5kWh</t>
  </si>
  <si>
    <t>5.2kWh</t>
  </si>
  <si>
    <t>Made in Australia (battery cells from LG Chem), Expandable design, VPP ready, quick install.</t>
  </si>
  <si>
    <t>130 kg</t>
  </si>
  <si>
    <t>104 cm x 97 cm 54 cm</t>
  </si>
  <si>
    <t>Indoor/Outdoor IP43</t>
  </si>
  <si>
    <t>0°C-45°C</t>
  </si>
  <si>
    <t>18,980</t>
  </si>
  <si>
    <t>RedEarth Sunrise 13kWh</t>
  </si>
  <si>
    <t>$14,175</t>
  </si>
  <si>
    <t>10.4kWh</t>
  </si>
  <si>
    <t>Indoor/Outdoor IP 43</t>
  </si>
  <si>
    <t>37,960</t>
  </si>
  <si>
    <t>SOFAR PowerAll</t>
  </si>
  <si>
    <t>$4,910</t>
  </si>
  <si>
    <t>4.75 kWh</t>
  </si>
  <si>
    <t>Modular, expandable, 10ms switchover in blackout</t>
  </si>
  <si>
    <t>74.5 kg</t>
  </si>
  <si>
    <t>708 x 170 x 890 mm</t>
  </si>
  <si>
    <t>97.70%</t>
  </si>
  <si>
    <t>17,337</t>
  </si>
  <si>
    <t>$0.28</t>
  </si>
  <si>
    <t>Soltaro AIO2 5kW / 5kWh</t>
  </si>
  <si>
    <t>5kWh</t>
  </si>
  <si>
    <t>4.5kWh</t>
  </si>
  <si>
    <t>DC &amp; AC Coupled, Standalone, Wall Mountable, Expandable, Indoor or Outdoor, Low Noise</t>
  </si>
  <si>
    <t>79kg</t>
  </si>
  <si>
    <t>2.56kW charge, 5.12kW discharge</t>
  </si>
  <si>
    <t>54cm x 105cm x 22cm</t>
  </si>
  <si>
    <t>-20°C to 55°C</t>
  </si>
  <si>
    <t>NA</t>
  </si>
  <si>
    <t>16,425</t>
  </si>
  <si>
    <t>$0.43</t>
  </si>
  <si>
    <t>Soltaro AIO2 5kW / 2 x 5kWh</t>
  </si>
  <si>
    <t>$11,550</t>
  </si>
  <si>
    <t>10kWh</t>
  </si>
  <si>
    <t>9kWh</t>
  </si>
  <si>
    <t>124kg</t>
  </si>
  <si>
    <t>2.56 kW Charge, 5.12 kW Discharge</t>
  </si>
  <si>
    <t>Soltaro AIO2 5kW / 3 x 5kWh</t>
  </si>
  <si>
    <t>$14,990</t>
  </si>
  <si>
    <t>15kWh</t>
  </si>
  <si>
    <t>13.5kWh</t>
  </si>
  <si>
    <t>169kg</t>
  </si>
  <si>
    <t>49,275</t>
  </si>
  <si>
    <t>$0.30</t>
  </si>
  <si>
    <t>Soltaro AIO2 5kW / 10kWh</t>
  </si>
  <si>
    <t>119kg</t>
  </si>
  <si>
    <t>54cm x 130cm x 22cm</t>
  </si>
  <si>
    <t>Soltaro AIO2 5kW / 20kWh</t>
  </si>
  <si>
    <t>$19,500</t>
  </si>
  <si>
    <t>20kWh</t>
  </si>
  <si>
    <t>18kWh</t>
  </si>
  <si>
    <t>204kg</t>
  </si>
  <si>
    <t xml:space="preserve"> 	NA</t>
  </si>
  <si>
    <t>65,700</t>
  </si>
  <si>
    <t>Sunpower Reserve</t>
  </si>
  <si>
    <t>$13,000</t>
  </si>
  <si>
    <t>All-in-one</t>
  </si>
  <si>
    <t>110 kg</t>
  </si>
  <si>
    <t>610 mm x 1226 mm x 212 mm</t>
  </si>
  <si>
    <t xml:space="preserve">0 to 50 °C </t>
  </si>
  <si>
    <t>VARTA Pulse 6</t>
  </si>
  <si>
    <t>$7,000 – $7,200</t>
  </si>
  <si>
    <t>Lithium-Ion (lithium-manganese-cobalt-oxide)</t>
  </si>
  <si>
    <t>6 kWh</t>
  </si>
  <si>
    <t>Ease of installation through "plug and play", German
designed and manufactured.</t>
  </si>
  <si>
    <t>65kg</t>
  </si>
  <si>
    <t>60cm x 69cm x 19cm</t>
  </si>
  <si>
    <t>Indoor (IP33)</t>
  </si>
  <si>
    <t>5°C to 45°C</t>
  </si>
  <si>
    <t>7 years (inverter), 10 years (battery)</t>
  </si>
  <si>
    <t>$0.48</t>
  </si>
  <si>
    <t>Bluetti EP760 9.9</t>
  </si>
  <si>
    <t>$11,999</t>
  </si>
  <si>
    <t>Lithium-ion (LiFEPO4)</t>
  </si>
  <si>
    <t>9.92 kWh</t>
  </si>
  <si>
    <t>8.9 kWh</t>
  </si>
  <si>
    <t>160 kg</t>
  </si>
  <si>
    <t>636 x 325 x 1046 mm</t>
  </si>
  <si>
    <t>97%</t>
  </si>
  <si>
    <t>-20℃~50℃</t>
  </si>
  <si>
    <t>AC coupled or DC coupled</t>
  </si>
  <si>
    <t>32,485</t>
  </si>
  <si>
    <t>LAVO Storage S2</t>
  </si>
  <si>
    <t>$10,914</t>
  </si>
  <si>
    <t>122 kg</t>
  </si>
  <si>
    <t>730 x 203 x 1270 mm</t>
  </si>
  <si>
    <t xml:space="preserve">-20°C ~ 54°C </t>
  </si>
  <si>
    <t>SigenStor Single-Phase (8 kWh)</t>
  </si>
  <si>
    <t>$7,600</t>
  </si>
  <si>
    <t>8.06 kWh</t>
  </si>
  <si>
    <t>Modular, scalable, optional DC EV charger module</t>
  </si>
  <si>
    <t>850 x 640 x 260 mm</t>
  </si>
  <si>
    <t>97.4%</t>
  </si>
  <si>
    <t>Indoor/ourdoor (IP 66)</t>
  </si>
  <si>
    <t>-20 ~ 55 °C</t>
  </si>
  <si>
    <t>DC coupled</t>
  </si>
  <si>
    <t>23,700</t>
  </si>
  <si>
    <t>SigenStor Single-Phase (10 kWh)</t>
  </si>
  <si>
    <t>$10,500</t>
  </si>
  <si>
    <t>10.76 kWh</t>
  </si>
  <si>
    <t>10.4 kWh</t>
  </si>
  <si>
    <t>135 kg</t>
  </si>
  <si>
    <t>31,700</t>
  </si>
  <si>
    <t>SigenStor Single-Phase (13 kWh)</t>
  </si>
  <si>
    <t>13.44 kWh</t>
  </si>
  <si>
    <t>13 kWh</t>
  </si>
  <si>
    <t>150 kg</t>
  </si>
  <si>
    <t>850 x 910 x 260 mm</t>
  </si>
  <si>
    <t>39,620</t>
  </si>
  <si>
    <t>$0.26</t>
  </si>
  <si>
    <t>SigenStor Single-Phase (16 kWh)</t>
  </si>
  <si>
    <t>$12,400</t>
  </si>
  <si>
    <t>16.12 kWh</t>
  </si>
  <si>
    <t>15.6 kWh</t>
  </si>
  <si>
    <t>47,540</t>
  </si>
  <si>
    <t>SigenStor Three-Phase (8 kWh)</t>
  </si>
  <si>
    <t>$10,000</t>
  </si>
  <si>
    <t>96.4%</t>
  </si>
  <si>
    <t>SigenStor Three-Phase (10 kWh)</t>
  </si>
  <si>
    <t>153 kg</t>
  </si>
  <si>
    <t>SigenStor Three-Phase (13 kWh)</t>
  </si>
  <si>
    <t>168 kg</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</si>
</sst>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double"/>
      <sz val="11"/>
      <color rgb="FF000000"/>
      <name val="Calibri"/>
    </font>
  </fonts>
  <fills count="3">
    <fill>
      <patternFill patternType="none"/>
    </fill>
    <fill>
      <patternFill patternType="gray125">
        <fgColor rgb="FFFFFFFF"/>
        <bgColor rgb="FF000000"/>
      </patternFill>
    </fill>
    <fill>
      <patternFill patternType="solid">
        <fgColor rgb="ffe79d"/>
        <bgColor rgb="FF000000"/>
      </patternFill>
    </fill>
  </fills>
  <borders count="1">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center" vertical="center" textRotation="0" wrapText="true" shrinkToFit="false"/>
    </xf>
    <xf xfId="0" fontId="1" numFmtId="0" fillId="0" borderId="0" applyFont="1" applyNumberFormat="0" applyFill="0" applyBorder="0" applyAlignment="1">
      <alignment horizontal="center" vertical="center" textRotation="0" wrapText="true" shrinkToFit="false"/>
    </xf>
    <xf xfId="0" fontId="0" numFmtId="0" fillId="2" borderId="0" applyFont="0" applyNumberFormat="0" applyFill="1" applyBorder="0" applyAlignment="1">
      <alignment horizontal="center" vertical="center" textRotation="0" wrapText="true" shrinkToFit="false"/>
    </xf>
    <xf xfId="0" fontId="1" numFmtId="0" fillId="2" borderId="0" applyFont="1" applyNumberFormat="0" applyFill="1" applyBorder="0" applyAlignment="1">
      <alignment horizontal="center" vertical="center"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w.solarquotes.com.au/" TargetMode="External"/><Relationship Id="rId_hyperlink_2" Type="http://schemas.openxmlformats.org/officeDocument/2006/relationships/hyperlink" Target="https://www.solarquotes.com.au/battery-storage/reviews/tesla-powerwall-3-review.html" TargetMode="External"/><Relationship Id="rId_hyperlink_3" Type="http://schemas.openxmlformats.org/officeDocument/2006/relationships/hyperlink" Target="https://www.solarquotes.com.au/glossary.html#lifepo" TargetMode="External"/><Relationship Id="rId_hyperlink_4" Type="http://schemas.openxmlformats.org/officeDocument/2006/relationships/hyperlink" Target="https://www.solarquotes.com.au/glossary.html#dccoupling" TargetMode="External"/><Relationship Id="rId_hyperlink_5" Type="http://schemas.openxmlformats.org/officeDocument/2006/relationships/hyperlink" Target="https://www.solarquotes.com.au/wp-content/uploads/2023/11/Powerwall-3-Datasheet-AU-EN.pdf" TargetMode="External"/><Relationship Id="rId_hyperlink_6" Type="http://schemas.openxmlformats.org/officeDocument/2006/relationships/hyperlink" Target="https://www.solarquotes.com.au/wp-content/uploads/2023/11/Powerwall-Warranty-AU-NZ-EN.pdf" TargetMode="External"/><Relationship Id="rId_hyperlink_7" Type="http://schemas.openxmlformats.org/officeDocument/2006/relationships/hyperlink" Target="https://www.solarquotes.com.au/battery-storage/reviews/tesla-powerwall-3-review.html" TargetMode="External"/><Relationship Id="rId_hyperlink_8" Type="http://schemas.openxmlformats.org/officeDocument/2006/relationships/hyperlink" Target="https://www.solarquotes.com.au/battery-storage/reviews/tesla-powerwall-2-review.html" TargetMode="External"/><Relationship Id="rId_hyperlink_9" Type="http://schemas.openxmlformats.org/officeDocument/2006/relationships/hyperlink" Target="https://www.solarquotes.com.au/glossary.html#nmc" TargetMode="External"/><Relationship Id="rId_hyperlink_10" Type="http://schemas.openxmlformats.org/officeDocument/2006/relationships/hyperlink" Target="https://www.solarquotes.com.au/glossary.html#accoupling" TargetMode="External"/><Relationship Id="rId_hyperlink_11" Type="http://schemas.openxmlformats.org/officeDocument/2006/relationships/hyperlink" Target="https://www.solarquotes.com.au/wp-content/uploads/2020/11/powerwall-2-datasheet.pdf" TargetMode="External"/><Relationship Id="rId_hyperlink_12" Type="http://schemas.openxmlformats.org/officeDocument/2006/relationships/hyperlink" Target="https://www.solarquotes.com.au/wp-content/uploads/2020/11/powerwall-2-ac-warranty-au-nz-11mar21-ToU-1.pdf" TargetMode="External"/><Relationship Id="rId_hyperlink_13" Type="http://schemas.openxmlformats.org/officeDocument/2006/relationships/hyperlink" Target="https://www.solarquotes.com.au/battery-storage/reviews/tesla-powerwall-2-review.html" TargetMode="External"/><Relationship Id="rId_hyperlink_14" Type="http://schemas.openxmlformats.org/officeDocument/2006/relationships/hyperlink" Target="https://www.solarquotes.com.au/glossary.html#lifepo" TargetMode="External"/><Relationship Id="rId_hyperlink_15" Type="http://schemas.openxmlformats.org/officeDocument/2006/relationships/hyperlink" Target="https://www.solarquotes.com.au/glossary.html#dccoupling" TargetMode="External"/><Relationship Id="rId_hyperlink_16" Type="http://schemas.openxmlformats.org/officeDocument/2006/relationships/hyperlink" Target="https://www.solarquotes.com.au/wp-content/uploads/2021/11/BYD-B-Box-Premium-HVS-HVM-datasheet.pdf" TargetMode="External"/><Relationship Id="rId_hyperlink_17" Type="http://schemas.openxmlformats.org/officeDocument/2006/relationships/hyperlink" Target="https://www.solarquotes.com.au/wp-content/uploads/2021/11/byd-bbox-warranty-nov24.pdf" TargetMode="External"/><Relationship Id="rId_hyperlink_18" Type="http://schemas.openxmlformats.org/officeDocument/2006/relationships/hyperlink" Target="https://www.solarquotes.com.au/battery-storage/reviews/byd-review.html" TargetMode="External"/><Relationship Id="rId_hyperlink_19" Type="http://schemas.openxmlformats.org/officeDocument/2006/relationships/hyperlink" Target="https://www.solarquotes.com.au/glossary.html#lifepo" TargetMode="External"/><Relationship Id="rId_hyperlink_20" Type="http://schemas.openxmlformats.org/officeDocument/2006/relationships/hyperlink" Target="https://www.solarquotes.com.au/glossary.html#dccoupling" TargetMode="External"/><Relationship Id="rId_hyperlink_21" Type="http://schemas.openxmlformats.org/officeDocument/2006/relationships/hyperlink" Target="https://www.solarquotes.com.au/wp-content/uploads/2021/11/BYD-B-Box-Premium-HVS-HVM-datasheet.pdf" TargetMode="External"/><Relationship Id="rId_hyperlink_22" Type="http://schemas.openxmlformats.org/officeDocument/2006/relationships/hyperlink" Target="https://www.solarquotes.com.au/wp-content/uploads/2021/11/byd-bbox-warranty-nov24.pdf" TargetMode="External"/><Relationship Id="rId_hyperlink_23" Type="http://schemas.openxmlformats.org/officeDocument/2006/relationships/hyperlink" Target="https://www.solarquotes.com.au/battery-storage/reviews/byd-review.html" TargetMode="External"/><Relationship Id="rId_hyperlink_24" Type="http://schemas.openxmlformats.org/officeDocument/2006/relationships/hyperlink" Target="https://www.solarquotes.com.au/glossary.html#lifepo" TargetMode="External"/><Relationship Id="rId_hyperlink_25" Type="http://schemas.openxmlformats.org/officeDocument/2006/relationships/hyperlink" Target="https://www.solarquotes.com.au/glossary.html#dccoupling" TargetMode="External"/><Relationship Id="rId_hyperlink_26" Type="http://schemas.openxmlformats.org/officeDocument/2006/relationships/hyperlink" Target="https://www.solarquotes.com.au/wp-content/uploads/2021/11/BYD-B-Box-Premium-HVS-HVM-datasheet.pdf" TargetMode="External"/><Relationship Id="rId_hyperlink_27" Type="http://schemas.openxmlformats.org/officeDocument/2006/relationships/hyperlink" Target="https://www.solarquotes.com.au/wp-content/uploads/2021/11/byd-bbox-warranty-nov24.pdf" TargetMode="External"/><Relationship Id="rId_hyperlink_28" Type="http://schemas.openxmlformats.org/officeDocument/2006/relationships/hyperlink" Target="https://www.solarquotes.com.au/battery-storage/reviews/byd-review.html" TargetMode="External"/><Relationship Id="rId_hyperlink_29" Type="http://schemas.openxmlformats.org/officeDocument/2006/relationships/hyperlink" Target="https://www.solarquotes.com.au/glossary.html#lifepo" TargetMode="External"/><Relationship Id="rId_hyperlink_30" Type="http://schemas.openxmlformats.org/officeDocument/2006/relationships/hyperlink" Target="https://www.solarquotes.com.au/wp-content/uploads/2021/11/BYD-B-Box-Premium-HVS-HVM-datasheet.pdf" TargetMode="External"/><Relationship Id="rId_hyperlink_31" Type="http://schemas.openxmlformats.org/officeDocument/2006/relationships/hyperlink" Target="https://www.solarquotes.com.au/wp-content/uploads/2021/11/byd-bbox-warranty-nov24.pdf" TargetMode="External"/><Relationship Id="rId_hyperlink_32" Type="http://schemas.openxmlformats.org/officeDocument/2006/relationships/hyperlink" Target="https://www.solarquotes.com.au/battery-storage/reviews/byd-review.html" TargetMode="External"/><Relationship Id="rId_hyperlink_33" Type="http://schemas.openxmlformats.org/officeDocument/2006/relationships/hyperlink" Target="https://www.solarquotes.com.au/glossary.html#lifepo" TargetMode="External"/><Relationship Id="rId_hyperlink_34" Type="http://schemas.openxmlformats.org/officeDocument/2006/relationships/hyperlink" Target="https://www.solarquotes.com.au/wp-content/uploads/2021/11/BYD-B-Box-Premium-HVS-HVM-datasheet.pdf" TargetMode="External"/><Relationship Id="rId_hyperlink_35" Type="http://schemas.openxmlformats.org/officeDocument/2006/relationships/hyperlink" Target="https://www.solarquotes.com.au/wp-content/uploads/2021/11/byd-bbox-warranty-nov24.pdf" TargetMode="External"/><Relationship Id="rId_hyperlink_36" Type="http://schemas.openxmlformats.org/officeDocument/2006/relationships/hyperlink" Target="https://www.solarquotes.com.au/battery-storage/reviews/byd-review.html" TargetMode="External"/><Relationship Id="rId_hyperlink_37" Type="http://schemas.openxmlformats.org/officeDocument/2006/relationships/hyperlink" Target="https://www.solarquotes.com.au/glossary.html#lifepo" TargetMode="External"/><Relationship Id="rId_hyperlink_38" Type="http://schemas.openxmlformats.org/officeDocument/2006/relationships/hyperlink" Target="https://www.solarquotes.com.au/wp-content/uploads/2021/11/BYD-B-Box-Premium-HVS-HVM-datasheet.pdf" TargetMode="External"/><Relationship Id="rId_hyperlink_39" Type="http://schemas.openxmlformats.org/officeDocument/2006/relationships/hyperlink" Target="https://www.solarquotes.com.au/wp-content/uploads/2021/11/byd-bbox-warranty-nov24.pdf" TargetMode="External"/><Relationship Id="rId_hyperlink_40" Type="http://schemas.openxmlformats.org/officeDocument/2006/relationships/hyperlink" Target="https://www.solarquotes.com.au/battery-storage/reviews/byd-review.html" TargetMode="External"/><Relationship Id="rId_hyperlink_41" Type="http://schemas.openxmlformats.org/officeDocument/2006/relationships/hyperlink" Target="https://www.solarquotes.com.au/glossary.html#lifepo" TargetMode="External"/><Relationship Id="rId_hyperlink_42" Type="http://schemas.openxmlformats.org/officeDocument/2006/relationships/hyperlink" Target="https://www.solarquotes.com.au/wp-content/uploads/2021/02/BYD-B-Box-Premium-LVS-datasheet.pdf" TargetMode="External"/><Relationship Id="rId_hyperlink_43" Type="http://schemas.openxmlformats.org/officeDocument/2006/relationships/hyperlink" Target="https://www.solarquotes.com.au/wp-content/uploads/2021/11/byd-bbox-warranty-nov24.pdf" TargetMode="External"/><Relationship Id="rId_hyperlink_44" Type="http://schemas.openxmlformats.org/officeDocument/2006/relationships/hyperlink" Target="https://www.solarquotes.com.au/battery-storage/reviews/byd-review.html" TargetMode="External"/><Relationship Id="rId_hyperlink_45" Type="http://schemas.openxmlformats.org/officeDocument/2006/relationships/hyperlink" Target="https://www.solarquotes.com.au/glossary.html#lifepo" TargetMode="External"/><Relationship Id="rId_hyperlink_46" Type="http://schemas.openxmlformats.org/officeDocument/2006/relationships/hyperlink" Target="https://www.solarquotes.com.au/wp-content/uploads/2021/02/BYD-B-Box-Premium-LVS-datasheet.pdf" TargetMode="External"/><Relationship Id="rId_hyperlink_47" Type="http://schemas.openxmlformats.org/officeDocument/2006/relationships/hyperlink" Target="https://www.solarquotes.com.au/wp-content/uploads/2021/11/byd-bbox-warranty-nov24.pdf" TargetMode="External"/><Relationship Id="rId_hyperlink_48" Type="http://schemas.openxmlformats.org/officeDocument/2006/relationships/hyperlink" Target="https://www.solarquotes.com.au/battery-storage/reviews/byd-review.html" TargetMode="External"/><Relationship Id="rId_hyperlink_49" Type="http://schemas.openxmlformats.org/officeDocument/2006/relationships/hyperlink" Target="https://www.solarquotes.com.au/glossary.html#lifepo" TargetMode="External"/><Relationship Id="rId_hyperlink_50" Type="http://schemas.openxmlformats.org/officeDocument/2006/relationships/hyperlink" Target="https://www.solarquotes.com.au/wp-content/uploads/2021/02/BYD-B-Box-Premium-LVS-datasheet.pdf" TargetMode="External"/><Relationship Id="rId_hyperlink_51" Type="http://schemas.openxmlformats.org/officeDocument/2006/relationships/hyperlink" Target="https://www.solarquotes.com.au/wp-content/uploads/2021/11/byd-bbox-warranty-nov24.pdf" TargetMode="External"/><Relationship Id="rId_hyperlink_52" Type="http://schemas.openxmlformats.org/officeDocument/2006/relationships/hyperlink" Target="https://www.solarquotes.com.au/battery-storage/reviews/byd-review.html" TargetMode="External"/><Relationship Id="rId_hyperlink_53" Type="http://schemas.openxmlformats.org/officeDocument/2006/relationships/hyperlink" Target="https://www.solarquotes.com.au/glossary.html#lifepo" TargetMode="External"/><Relationship Id="rId_hyperlink_54" Type="http://schemas.openxmlformats.org/officeDocument/2006/relationships/hyperlink" Target="https://www.solarquotes.com.au/glossary.html#accoupling" TargetMode="External"/><Relationship Id="rId_hyperlink_55" Type="http://schemas.openxmlformats.org/officeDocument/2006/relationships/hyperlink" Target="https://www.solarquotes.com.au/wp-content/uploads/2022/11/energizer-homepower-product-specifications.pdf" TargetMode="External"/><Relationship Id="rId_hyperlink_56" Type="http://schemas.openxmlformats.org/officeDocument/2006/relationships/hyperlink" Target="https://www.solarquotes.com.au/wp-content/uploads/2022/11/Energizer-Homepower-HP-6-Series.-Limited-Warranty-Australia-New-Zealand.pdf" TargetMode="External"/><Relationship Id="rId_hyperlink_57" Type="http://schemas.openxmlformats.org/officeDocument/2006/relationships/hyperlink" Target="https://www.solarquotes.com.au/battery-storage/reviews/energizer-review.html" TargetMode="External"/><Relationship Id="rId_hyperlink_58" Type="http://schemas.openxmlformats.org/officeDocument/2006/relationships/hyperlink" Target="https://www.solarquotes.com.au/glossary.html#lifepo" TargetMode="External"/><Relationship Id="rId_hyperlink_59" Type="http://schemas.openxmlformats.org/officeDocument/2006/relationships/hyperlink" Target="https://www.solarquotes.com.au/glossary.html#accoupling" TargetMode="External"/><Relationship Id="rId_hyperlink_60" Type="http://schemas.openxmlformats.org/officeDocument/2006/relationships/hyperlink" Target="https://www.solarquotes.com.au/wp-content/uploads/2023/07/IQ-Battery-5P-DS-EN-AU.pdf" TargetMode="External"/><Relationship Id="rId_hyperlink_61" Type="http://schemas.openxmlformats.org/officeDocument/2006/relationships/hyperlink" Target="https://www.solarquotes.com.au/wp-content/uploads/2023/07/2024-06-25-Enphase-Energy-Limited-Warranty-IQ-Battery-5P-and-SC-AU.pdf" TargetMode="External"/><Relationship Id="rId_hyperlink_62" Type="http://schemas.openxmlformats.org/officeDocument/2006/relationships/hyperlink" Target="https://www.solarquotes.com.au/battery-storage/reviews/enphase-energy-review.html" TargetMode="External"/><Relationship Id="rId_hyperlink_63" Type="http://schemas.openxmlformats.org/officeDocument/2006/relationships/hyperlink" Target="https://www.solarquotes.com.au/glossary.html#lifepo" TargetMode="External"/><Relationship Id="rId_hyperlink_64" Type="http://schemas.openxmlformats.org/officeDocument/2006/relationships/hyperlink" Target="https://www.solarquotes.com.au/wp-content/uploads/2022/11/TechSpecs-Eveready-Primary-digi.pdf" TargetMode="External"/><Relationship Id="rId_hyperlink_65" Type="http://schemas.openxmlformats.org/officeDocument/2006/relationships/hyperlink" Target="https://www.solarquotes.com.au/wp-content/uploads/2022/11/eveready-warranty.pdf" TargetMode="External"/><Relationship Id="rId_hyperlink_66" Type="http://schemas.openxmlformats.org/officeDocument/2006/relationships/hyperlink" Target="https://www.solarquotes.com.au/battery-storage/reviews/eveready-review.html" TargetMode="External"/><Relationship Id="rId_hyperlink_67" Type="http://schemas.openxmlformats.org/officeDocument/2006/relationships/hyperlink" Target="https://www.solarquotes.com.au/glossary.html#lifepo" TargetMode="External"/><Relationship Id="rId_hyperlink_68" Type="http://schemas.openxmlformats.org/officeDocument/2006/relationships/hyperlink" Target="https://www.solarquotes.com.au/wp-content/uploads/2022/11/TechSpecs-Eveready-Primary-digi.pdf" TargetMode="External"/><Relationship Id="rId_hyperlink_69" Type="http://schemas.openxmlformats.org/officeDocument/2006/relationships/hyperlink" Target="https://www.solarquotes.com.au/wp-content/uploads/2022/11/eveready-warranty.pdf" TargetMode="External"/><Relationship Id="rId_hyperlink_70" Type="http://schemas.openxmlformats.org/officeDocument/2006/relationships/hyperlink" Target="https://www.solarquotes.com.au/battery-storage/reviews/eveready-review.html" TargetMode="External"/><Relationship Id="rId_hyperlink_71" Type="http://schemas.openxmlformats.org/officeDocument/2006/relationships/hyperlink" Target="https://www.solarquotes.com.au/glossary.html#lifepo" TargetMode="External"/><Relationship Id="rId_hyperlink_72" Type="http://schemas.openxmlformats.org/officeDocument/2006/relationships/hyperlink" Target="https://www.solarquotes.com.au/wp-content/uploads/2019/04/genz-battery-specifications.pdf" TargetMode="External"/><Relationship Id="rId_hyperlink_73" Type="http://schemas.openxmlformats.org/officeDocument/2006/relationships/hyperlink" Target="https://www.solarquotes.com.au/wp-content/uploads/2020/11/genZ-Battery-Warranty-Rackmount-Jan2023-rev2.2.pdf" TargetMode="External"/><Relationship Id="rId_hyperlink_74" Type="http://schemas.openxmlformats.org/officeDocument/2006/relationships/hyperlink" Target="https://www.solarquotes.com.au/battery-storage/reviews/genz-energy-review.html" TargetMode="External"/><Relationship Id="rId_hyperlink_75" Type="http://schemas.openxmlformats.org/officeDocument/2006/relationships/hyperlink" Target="https://www.solarquotes.com.au/glossary.html#lifepo" TargetMode="External"/><Relationship Id="rId_hyperlink_76" Type="http://schemas.openxmlformats.org/officeDocument/2006/relationships/hyperlink" Target="https://www.solarquotes.com.au/wp-content/uploads/2022/11/goodwe-battery-hv.pdf" TargetMode="External"/><Relationship Id="rId_hyperlink_77" Type="http://schemas.openxmlformats.org/officeDocument/2006/relationships/hyperlink" Target="https://www.solarquotes.com.au/wp-content/uploads/2022/11/GOODWE-Limited-Warranty-for-Lynx-LX-F-G2-Series-Battery-System-AUNZ.pdf" TargetMode="External"/><Relationship Id="rId_hyperlink_78" Type="http://schemas.openxmlformats.org/officeDocument/2006/relationships/hyperlink" Target="https://www.solarquotes.com.au/battery-storage/reviews/goodwe-review.html" TargetMode="External"/><Relationship Id="rId_hyperlink_79" Type="http://schemas.openxmlformats.org/officeDocument/2006/relationships/hyperlink" Target="https://www.solarquotes.com.au/glossary.html#lifepo" TargetMode="External"/><Relationship Id="rId_hyperlink_80" Type="http://schemas.openxmlformats.org/officeDocument/2006/relationships/hyperlink" Target="https://www.solarquotes.com.au/wp-content/uploads/2022/11/goodwe-lynx-home-f.pdf" TargetMode="External"/><Relationship Id="rId_hyperlink_81" Type="http://schemas.openxmlformats.org/officeDocument/2006/relationships/hyperlink" Target="https://www.solarquotes.com.au/wp-content/uploads/2022/11/GOODWE-Limited-Warranty-for-Lynx-LX-F-G2-Series-Battery-System-AUNZ.pdf" TargetMode="External"/><Relationship Id="rId_hyperlink_82" Type="http://schemas.openxmlformats.org/officeDocument/2006/relationships/hyperlink" Target="https://www.solarquotes.com.au/battery-storage/reviews/goodwe-review.html" TargetMode="External"/><Relationship Id="rId_hyperlink_83" Type="http://schemas.openxmlformats.org/officeDocument/2006/relationships/hyperlink" Target="https://www.solarquotes.com.au/glossary.html#lifepo" TargetMode="External"/><Relationship Id="rId_hyperlink_84" Type="http://schemas.openxmlformats.org/officeDocument/2006/relationships/hyperlink" Target="https://www.solarquotes.com.au/wp-content/uploads/2020/11/ARK-LV-Battery-Datasheet.pdf" TargetMode="External"/><Relationship Id="rId_hyperlink_85" Type="http://schemas.openxmlformats.org/officeDocument/2006/relationships/hyperlink" Target="https://www.solarquotes.com.au/battery-storage/reviews/growatt-review.html" TargetMode="External"/><Relationship Id="rId_hyperlink_86" Type="http://schemas.openxmlformats.org/officeDocument/2006/relationships/hyperlink" Target="https://www.solarquotes.com.au/glossary.html#lifepo" TargetMode="External"/><Relationship Id="rId_hyperlink_87" Type="http://schemas.openxmlformats.org/officeDocument/2006/relationships/hyperlink" Target="https://www.solarquotes.com.au/wp-content/uploads/2023/01/growatt-ark-hv.pdf" TargetMode="External"/><Relationship Id="rId_hyperlink_88" Type="http://schemas.openxmlformats.org/officeDocument/2006/relationships/hyperlink" Target="https://www.solarquotes.com.au/battery-storage/reviews/growatt-review.html" TargetMode="External"/><Relationship Id="rId_hyperlink_89" Type="http://schemas.openxmlformats.org/officeDocument/2006/relationships/hyperlink" Target="https://www.solarquotes.com.au/wp-content/uploads/2023/11/Datasheet_APX_5.0_30.0P_S1.pdf" TargetMode="External"/><Relationship Id="rId_hyperlink_90" Type="http://schemas.openxmlformats.org/officeDocument/2006/relationships/hyperlink" Target="https://www.solarquotes.com.au/wp-content/uploads/2023/11/Warranty_TCs_Growatt_APX_Series.pdf" TargetMode="External"/><Relationship Id="rId_hyperlink_91" Type="http://schemas.openxmlformats.org/officeDocument/2006/relationships/hyperlink" Target="https://www.solarquotes.com.au/battery-storage/reviews/growatt-review.html" TargetMode="External"/><Relationship Id="rId_hyperlink_92" Type="http://schemas.openxmlformats.org/officeDocument/2006/relationships/hyperlink" Target="https://www.solarquotes.com.au/blog/huawei-luna2000-battery-review/" TargetMode="External"/><Relationship Id="rId_hyperlink_93" Type="http://schemas.openxmlformats.org/officeDocument/2006/relationships/hyperlink" Target="https://www.solarquotes.com.au/glossary.html#lifepo" TargetMode="External"/><Relationship Id="rId_hyperlink_94" Type="http://schemas.openxmlformats.org/officeDocument/2006/relationships/hyperlink" Target="https://www.solarquotes.com.au/wp-content/uploads/2021/02/istore-battery.pdf" TargetMode="External"/><Relationship Id="rId_hyperlink_95" Type="http://schemas.openxmlformats.org/officeDocument/2006/relationships/hyperlink" Target="https://www.solarquotes.com.au/wp-content/uploads/2021/02/istore-pv-products-warranty-oct24.pdf" TargetMode="External"/><Relationship Id="rId_hyperlink_96" Type="http://schemas.openxmlformats.org/officeDocument/2006/relationships/hyperlink" Target="https://istore.net.au/" TargetMode="External"/><Relationship Id="rId_hyperlink_97" Type="http://schemas.openxmlformats.org/officeDocument/2006/relationships/hyperlink" Target="https://www.solarquotes.com.au/blog/huawei-luna2000-battery-review/" TargetMode="External"/><Relationship Id="rId_hyperlink_98" Type="http://schemas.openxmlformats.org/officeDocument/2006/relationships/hyperlink" Target="https://www.solarquotes.com.au/glossary.html#lifepo" TargetMode="External"/><Relationship Id="rId_hyperlink_99" Type="http://schemas.openxmlformats.org/officeDocument/2006/relationships/hyperlink" Target="https://www.solarquotes.com.au/wp-content/uploads/2021/02/istore-battery.pdf" TargetMode="External"/><Relationship Id="rId_hyperlink_100" Type="http://schemas.openxmlformats.org/officeDocument/2006/relationships/hyperlink" Target="https://www.solarquotes.com.au/wp-content/uploads/2021/02/istore-pv-products-warranty-oct24.pdf" TargetMode="External"/><Relationship Id="rId_hyperlink_101" Type="http://schemas.openxmlformats.org/officeDocument/2006/relationships/hyperlink" Target="https://istore.net.au/" TargetMode="External"/><Relationship Id="rId_hyperlink_102" Type="http://schemas.openxmlformats.org/officeDocument/2006/relationships/hyperlink" Target="https://www.solarquotes.com.au/blog/huawei-luna2000-battery-review/" TargetMode="External"/><Relationship Id="rId_hyperlink_103" Type="http://schemas.openxmlformats.org/officeDocument/2006/relationships/hyperlink" Target="https://www.solarquotes.com.au/glossary.html#lifepo" TargetMode="External"/><Relationship Id="rId_hyperlink_104" Type="http://schemas.openxmlformats.org/officeDocument/2006/relationships/hyperlink" Target="https://www.solarquotes.com.au/wp-content/uploads/2021/02/istore-battery.pdf" TargetMode="External"/><Relationship Id="rId_hyperlink_105" Type="http://schemas.openxmlformats.org/officeDocument/2006/relationships/hyperlink" Target="https://www.solarquotes.com.au/wp-content/uploads/2021/02/istore-pv-products-warranty-oct24.pdf" TargetMode="External"/><Relationship Id="rId_hyperlink_106" Type="http://schemas.openxmlformats.org/officeDocument/2006/relationships/hyperlink" Target="https://istore.net.au/" TargetMode="External"/><Relationship Id="rId_hyperlink_107" Type="http://schemas.openxmlformats.org/officeDocument/2006/relationships/hyperlink" Target="https://www.solarquotes.com.au/blog/jinko-solar-suntank-warranty/" TargetMode="External"/><Relationship Id="rId_hyperlink_108" Type="http://schemas.openxmlformats.org/officeDocument/2006/relationships/hyperlink" Target="https://www.solarquotes.com.au/glossary.html#lifepo" TargetMode="External"/><Relationship Id="rId_hyperlink_109" Type="http://schemas.openxmlformats.org/officeDocument/2006/relationships/hyperlink" Target="https://www.solarquotes.com.au/wp-content/uploads/2023/05/jinko-suntank-battery.pdf" TargetMode="External"/><Relationship Id="rId_hyperlink_110" Type="http://schemas.openxmlformats.org/officeDocument/2006/relationships/hyperlink" Target="https://www.solarquotes.com.au/wp-content/uploads/2023/05/Limited-Warranty-for-AU-Residential-ESS-JKS-V3-20230713.pdf" TargetMode="External"/><Relationship Id="rId_hyperlink_111" Type="http://schemas.openxmlformats.org/officeDocument/2006/relationships/hyperlink" Target="https://www.solarquotes.com.au/panels/jinko-solar-review.html" TargetMode="External"/><Relationship Id="rId_hyperlink_112" Type="http://schemas.openxmlformats.org/officeDocument/2006/relationships/hyperlink" Target="https://www.solarquotes.com.au/blog/jinko-solar-suntank-warranty/" TargetMode="External"/><Relationship Id="rId_hyperlink_113" Type="http://schemas.openxmlformats.org/officeDocument/2006/relationships/hyperlink" Target="https://www.solarquotes.com.au/glossary.html#lifepo" TargetMode="External"/><Relationship Id="rId_hyperlink_114" Type="http://schemas.openxmlformats.org/officeDocument/2006/relationships/hyperlink" Target="https://www.solarquotes.com.au/wp-content/uploads/2023/05/jinko-suntank-battery.pdf" TargetMode="External"/><Relationship Id="rId_hyperlink_115" Type="http://schemas.openxmlformats.org/officeDocument/2006/relationships/hyperlink" Target="https://www.solarquotes.com.au/wp-content/uploads/2023/05/Limited-Warranty-for-AU-Residential-ESS-JKS-V3-20230713.pdf" TargetMode="External"/><Relationship Id="rId_hyperlink_116" Type="http://schemas.openxmlformats.org/officeDocument/2006/relationships/hyperlink" Target="https://www.solarquotes.com.au/panels/jinko-solar-review.html" TargetMode="External"/><Relationship Id="rId_hyperlink_117" Type="http://schemas.openxmlformats.org/officeDocument/2006/relationships/hyperlink" Target="https://www.solarquotes.com.au/blog/jinko-solar-suntank-warranty/" TargetMode="External"/><Relationship Id="rId_hyperlink_118" Type="http://schemas.openxmlformats.org/officeDocument/2006/relationships/hyperlink" Target="https://www.solarquotes.com.au/glossary.html#lifepo" TargetMode="External"/><Relationship Id="rId_hyperlink_119" Type="http://schemas.openxmlformats.org/officeDocument/2006/relationships/hyperlink" Target="https://www.solarquotes.com.au/wp-content/uploads/2023/05/jinko-suntank-battery.pdf" TargetMode="External"/><Relationship Id="rId_hyperlink_120" Type="http://schemas.openxmlformats.org/officeDocument/2006/relationships/hyperlink" Target="https://www.solarquotes.com.au/wp-content/uploads/2023/05/Limited-Warranty-for-AU-Residential-ESS-JKS-V3-20230713.pdf" TargetMode="External"/><Relationship Id="rId_hyperlink_121" Type="http://schemas.openxmlformats.org/officeDocument/2006/relationships/hyperlink" Target="https://www.solarquotes.com.au/panels/jinko-solar-review.html" TargetMode="External"/><Relationship Id="rId_hyperlink_122" Type="http://schemas.openxmlformats.org/officeDocument/2006/relationships/hyperlink" Target="https://www.solarquotes.com.au/blog/new-lg-chem-resu-batteries-smaller-powerful-cheaper-powerwall/" TargetMode="External"/><Relationship Id="rId_hyperlink_123" Type="http://schemas.openxmlformats.org/officeDocument/2006/relationships/hyperlink" Target="https://www.solarquotes.com.au/glossary.html#nmc" TargetMode="External"/><Relationship Id="rId_hyperlink_124" Type="http://schemas.openxmlformats.org/officeDocument/2006/relationships/hyperlink" Target="https://www.solarquotes.com.au/wp-content/uploads/2020/02/lg-chem-resu-specs.pdf" TargetMode="External"/><Relationship Id="rId_hyperlink_125" Type="http://schemas.openxmlformats.org/officeDocument/2006/relationships/hyperlink" Target="https://www.solarquotes.com.au/wp-content/uploads/2020/11/lg-chem-warranty.pdf" TargetMode="External"/><Relationship Id="rId_hyperlink_126" Type="http://schemas.openxmlformats.org/officeDocument/2006/relationships/hyperlink" Target="https://www.solarquotes.com.au/battery-storage/reviews/lg-chem-review.html" TargetMode="External"/><Relationship Id="rId_hyperlink_127" Type="http://schemas.openxmlformats.org/officeDocument/2006/relationships/hyperlink" Target="https://www.solarquotes.com.au/blog/new-lg-chem-resu-batteries-smaller-powerful-cheaper-powerwall/" TargetMode="External"/><Relationship Id="rId_hyperlink_128" Type="http://schemas.openxmlformats.org/officeDocument/2006/relationships/hyperlink" Target="https://www.solarquotes.com.au/glossary.html#nmc" TargetMode="External"/><Relationship Id="rId_hyperlink_129" Type="http://schemas.openxmlformats.org/officeDocument/2006/relationships/hyperlink" Target="https://www.solarquotes.com.au/wp-content/uploads/2020/02/lg-chem-resu-specs.pdf" TargetMode="External"/><Relationship Id="rId_hyperlink_130" Type="http://schemas.openxmlformats.org/officeDocument/2006/relationships/hyperlink" Target="https://www.solarquotes.com.au/wp-content/uploads/2020/11/lg-chem-lv-resu-limited-warranty.pdf" TargetMode="External"/><Relationship Id="rId_hyperlink_131" Type="http://schemas.openxmlformats.org/officeDocument/2006/relationships/hyperlink" Target="https://www.solarquotes.com.au/battery-storage/reviews/lg-chem-review.html" TargetMode="External"/><Relationship Id="rId_hyperlink_132" Type="http://schemas.openxmlformats.org/officeDocument/2006/relationships/hyperlink" Target="https://www.solarquotes.com.au/blog/new-lg-chem-resu-batteries-smaller-powerful-cheaper-powerwall/" TargetMode="External"/><Relationship Id="rId_hyperlink_133" Type="http://schemas.openxmlformats.org/officeDocument/2006/relationships/hyperlink" Target="https://www.solarquotes.com.au/glossary.html#nmc" TargetMode="External"/><Relationship Id="rId_hyperlink_134" Type="http://schemas.openxmlformats.org/officeDocument/2006/relationships/hyperlink" Target="https://www.solarquotes.com.au/wp-content/uploads/2020/11/210727_Data_sheet_RESU12_ver1.4.pdf" TargetMode="External"/><Relationship Id="rId_hyperlink_135" Type="http://schemas.openxmlformats.org/officeDocument/2006/relationships/hyperlink" Target="https://www.solarquotes.com.au/wp-content/uploads/2020/11/210827-RESU12-LG-Energy-Solution_-Lithium-ion-Battery-Limited-Warranty-AU_v1-1_final.pdf" TargetMode="External"/><Relationship Id="rId_hyperlink_136" Type="http://schemas.openxmlformats.org/officeDocument/2006/relationships/hyperlink" Target="https://www.solarquotes.com.au/battery-storage/reviews/lg-chem-review.html" TargetMode="External"/><Relationship Id="rId_hyperlink_137" Type="http://schemas.openxmlformats.org/officeDocument/2006/relationships/hyperlink" Target="https://www.solarquotes.com.au/wp-content/uploads/2021/10/lg-chem-resu-prime-10h.pdf" TargetMode="External"/><Relationship Id="rId_hyperlink_138" Type="http://schemas.openxmlformats.org/officeDocument/2006/relationships/hyperlink" Target="https://www.solarquotes.com.au/wp-content/uploads/2021/10/lg-chem-resu-prime-warranty.pdf" TargetMode="External"/><Relationship Id="rId_hyperlink_139" Type="http://schemas.openxmlformats.org/officeDocument/2006/relationships/hyperlink" Target="https://www.solarquotes.com.au/battery-storage/reviews/lg-chem-review.html" TargetMode="External"/><Relationship Id="rId_hyperlink_140" Type="http://schemas.openxmlformats.org/officeDocument/2006/relationships/hyperlink" Target="https://www.solarquotes.com.au/wp-content/uploads/2021/10/lg-chem-resu-prime-16h.pdf" TargetMode="External"/><Relationship Id="rId_hyperlink_141" Type="http://schemas.openxmlformats.org/officeDocument/2006/relationships/hyperlink" Target="https://www.solarquotes.com.au/wp-content/uploads/2021/10/lg-chem-resu-prime-warranty.pdf" TargetMode="External"/><Relationship Id="rId_hyperlink_142" Type="http://schemas.openxmlformats.org/officeDocument/2006/relationships/hyperlink" Target="https://www.solarquotes.com.au/battery-storage/reviews/lg-chem-review.html" TargetMode="External"/><Relationship Id="rId_hyperlink_143" Type="http://schemas.openxmlformats.org/officeDocument/2006/relationships/hyperlink" Target="https://www.solarquotes.com.au/glossary.html#lifepo" TargetMode="External"/><Relationship Id="rId_hyperlink_144" Type="http://schemas.openxmlformats.org/officeDocument/2006/relationships/hyperlink" Target="https://www.solarquotes.com.au/wp-content/uploads/2020/11/LiFe_Premium_Specifications.pdf" TargetMode="External"/><Relationship Id="rId_hyperlink_145" Type="http://schemas.openxmlformats.org/officeDocument/2006/relationships/hyperlink" Target="https://www.solarquotes.com.au/wp-content/uploads/2018/12/powerplus-warranty.pdf" TargetMode="External"/><Relationship Id="rId_hyperlink_146" Type="http://schemas.openxmlformats.org/officeDocument/2006/relationships/hyperlink" Target="https://www.solarquotes.com.au/battery-storage/reviews/powerplus-energy-review.html" TargetMode="External"/><Relationship Id="rId_hyperlink_147" Type="http://schemas.openxmlformats.org/officeDocument/2006/relationships/hyperlink" Target="https://www.solarquotes.com.au/glossary.html#lifepo" TargetMode="External"/><Relationship Id="rId_hyperlink_148" Type="http://schemas.openxmlformats.org/officeDocument/2006/relationships/hyperlink" Target="https://www.solarquotes.com.au/wp-content/uploads/2024/08/LiFe4838P_Specifications.pdf" TargetMode="External"/><Relationship Id="rId_hyperlink_149" Type="http://schemas.openxmlformats.org/officeDocument/2006/relationships/hyperlink" Target="https://www.solarquotes.com.au/wp-content/uploads/2018/12/powerplus-warranty.pdf" TargetMode="External"/><Relationship Id="rId_hyperlink_150" Type="http://schemas.openxmlformats.org/officeDocument/2006/relationships/hyperlink" Target="https://www.solarquotes.com.au/battery-storage/reviews/powerplus-energy-review.html" TargetMode="External"/><Relationship Id="rId_hyperlink_151" Type="http://schemas.openxmlformats.org/officeDocument/2006/relationships/hyperlink" Target="https://www.solarquotes.com.au/glossary.html#lifepo" TargetMode="External"/><Relationship Id="rId_hyperlink_152" Type="http://schemas.openxmlformats.org/officeDocument/2006/relationships/hyperlink" Target="https://www.solarquotes.com.au/wp-content/uploads/2022/11/ResidentialBESSStackabletype-ForceL2seriesSpec.pdf" TargetMode="External"/><Relationship Id="rId_hyperlink_153" Type="http://schemas.openxmlformats.org/officeDocument/2006/relationships/hyperlink" Target="https://www.solarquotes.com.au/wp-content/uploads/2022/11/pylontech_product_warranty_force_l_serie_au_10.pdf" TargetMode="External"/><Relationship Id="rId_hyperlink_154" Type="http://schemas.openxmlformats.org/officeDocument/2006/relationships/hyperlink" Target="https://www.solarquotes.com.au/battery-storage/reviews/pylontech-review.html" TargetMode="External"/><Relationship Id="rId_hyperlink_155" Type="http://schemas.openxmlformats.org/officeDocument/2006/relationships/hyperlink" Target="https://www.solarquotes.com.au/glossary.html#lifepo" TargetMode="External"/><Relationship Id="rId_hyperlink_156" Type="http://schemas.openxmlformats.org/officeDocument/2006/relationships/hyperlink" Target="https://www.solarquotes.com.au/wp-content/uploads/2022/11/ResidentialBESSStackabletype-ForceL2seriesSpec.pdf" TargetMode="External"/><Relationship Id="rId_hyperlink_157" Type="http://schemas.openxmlformats.org/officeDocument/2006/relationships/hyperlink" Target="https://www.solarquotes.com.au/wp-content/uploads/2022/11/pylontech_product_warranty_force_l_serie_au_10.pdf" TargetMode="External"/><Relationship Id="rId_hyperlink_158" Type="http://schemas.openxmlformats.org/officeDocument/2006/relationships/hyperlink" Target="https://www.solarquotes.com.au/battery-storage/reviews/pylontech-review.html" TargetMode="External"/><Relationship Id="rId_hyperlink_159" Type="http://schemas.openxmlformats.org/officeDocument/2006/relationships/hyperlink" Target="https://www.solarquotes.com.au/glossary.html#lifepo" TargetMode="External"/><Relationship Id="rId_hyperlink_160" Type="http://schemas.openxmlformats.org/officeDocument/2006/relationships/hyperlink" Target="https://www.solarquotes.com.au/wp-content/uploads/2024/08/ResidentialBESS-rackmountedtypeENUS5000.pdf" TargetMode="External"/><Relationship Id="rId_hyperlink_161" Type="http://schemas.openxmlformats.org/officeDocument/2006/relationships/hyperlink" Target="https://www.solarquotes.com.au/wp-content/uploads/2024/08/pylontech_product_warranty_us_series_au_2023.pdf" TargetMode="External"/><Relationship Id="rId_hyperlink_162" Type="http://schemas.openxmlformats.org/officeDocument/2006/relationships/hyperlink" Target="https://www.solarquotes.com.au/battery-storage/reviews/pylontech-review.html" TargetMode="External"/><Relationship Id="rId_hyperlink_163" Type="http://schemas.openxmlformats.org/officeDocument/2006/relationships/hyperlink" Target="https://www.solarquotes.com.au/glossary.html#lifepo" TargetMode="External"/><Relationship Id="rId_hyperlink_164" Type="http://schemas.openxmlformats.org/officeDocument/2006/relationships/hyperlink" Target="https://www.solarquotes.com.au/wp-content/uploads/2024/08/ResidentialBESS-rackmountedtypeENUS5000.pdf" TargetMode="External"/><Relationship Id="rId_hyperlink_165" Type="http://schemas.openxmlformats.org/officeDocument/2006/relationships/hyperlink" Target="https://www.solarquotes.com.au/wp-content/uploads/2024/08/pylontech_product_warranty_us_series_au_2023.pdf" TargetMode="External"/><Relationship Id="rId_hyperlink_166" Type="http://schemas.openxmlformats.org/officeDocument/2006/relationships/hyperlink" Target="https://www.solarquotes.com.au/battery-storage/reviews/pylontech-review.html" TargetMode="External"/><Relationship Id="rId_hyperlink_167" Type="http://schemas.openxmlformats.org/officeDocument/2006/relationships/hyperlink" Target="https://www.solarquotes.com.au/glossary.html#nmc" TargetMode="External"/><Relationship Id="rId_hyperlink_168" Type="http://schemas.openxmlformats.org/officeDocument/2006/relationships/hyperlink" Target="https://www.solarquotes.com.au/wp-content/uploads/2020/11/Triple-Power-LFP-Battery-Datasheet.pdf" TargetMode="External"/><Relationship Id="rId_hyperlink_169" Type="http://schemas.openxmlformats.org/officeDocument/2006/relationships/hyperlink" Target="https://www.solarquotes.com.au/wp-content/uploads/2020/11/warranty-terms-and-conditions-au.pdf" TargetMode="External"/><Relationship Id="rId_hyperlink_170" Type="http://schemas.openxmlformats.org/officeDocument/2006/relationships/hyperlink" Target="https://www.solarquotes.com.au/battery-storage/reviews/solax-power-review.html" TargetMode="External"/><Relationship Id="rId_hyperlink_171" Type="http://schemas.openxmlformats.org/officeDocument/2006/relationships/hyperlink" Target="https://www.solarquotes.com.au/blog/sungrow-battery-home-installation/" TargetMode="External"/><Relationship Id="rId_hyperlink_172" Type="http://schemas.openxmlformats.org/officeDocument/2006/relationships/hyperlink" Target="https://www.solarquotes.com.au/glossary.html#lifepo" TargetMode="External"/><Relationship Id="rId_hyperlink_173" Type="http://schemas.openxmlformats.org/officeDocument/2006/relationships/hyperlink" Target="https://www.solarquotes.com.au/wp-content/uploads/2021/05/sungrow-hv-battery.pdf" TargetMode="External"/><Relationship Id="rId_hyperlink_174" Type="http://schemas.openxmlformats.org/officeDocument/2006/relationships/hyperlink" Target="https://www.solarquotes.com.au/wp-content/uploads/2021/05/WD_202410_Term_Sungrow-HV-Battery-Limited-Warranty_V8.0.pdf" TargetMode="External"/><Relationship Id="rId_hyperlink_175" Type="http://schemas.openxmlformats.org/officeDocument/2006/relationships/hyperlink" Target="https://www.solarquotes.com.au/battery-storage/reviews/sungrow-review.html" TargetMode="External"/><Relationship Id="rId_hyperlink_176" Type="http://schemas.openxmlformats.org/officeDocument/2006/relationships/hyperlink" Target="https://www.solarquotes.com.au/blog/sungrow-battery-home-installation/" TargetMode="External"/><Relationship Id="rId_hyperlink_177" Type="http://schemas.openxmlformats.org/officeDocument/2006/relationships/hyperlink" Target="https://www.solarquotes.com.au/glossary.html#lifepo" TargetMode="External"/><Relationship Id="rId_hyperlink_178" Type="http://schemas.openxmlformats.org/officeDocument/2006/relationships/hyperlink" Target="https://www.solarquotes.com.au/wp-content/uploads/2021/05/sungrow-hv-battery.pdf" TargetMode="External"/><Relationship Id="rId_hyperlink_179" Type="http://schemas.openxmlformats.org/officeDocument/2006/relationships/hyperlink" Target="https://www.solarquotes.com.au/wp-content/uploads/2021/05/WD_202410_Term_Sungrow-HV-Battery-Limited-Warranty_V8.0.pdf" TargetMode="External"/><Relationship Id="rId_hyperlink_180" Type="http://schemas.openxmlformats.org/officeDocument/2006/relationships/hyperlink" Target="https://www.solarquotes.com.au/battery-storage/reviews/sungrow-review.html" TargetMode="External"/><Relationship Id="rId_hyperlink_181" Type="http://schemas.openxmlformats.org/officeDocument/2006/relationships/hyperlink" Target="https://www.solarquotes.com.au/wp-content/uploads/2024/05/sungrow-sbh-datasheet.pdf" TargetMode="External"/><Relationship Id="rId_hyperlink_182" Type="http://schemas.openxmlformats.org/officeDocument/2006/relationships/hyperlink" Target="https://www.solarquotes.com.au/wp-content/uploads/2021/05/WD_202410_Term_Sungrow-HV-Battery-Limited-Warranty_V8.0.pdf" TargetMode="External"/><Relationship Id="rId_hyperlink_183" Type="http://schemas.openxmlformats.org/officeDocument/2006/relationships/hyperlink" Target="https://www.solarquotes.com.au/battery-storage/reviews/sungrow-review.html" TargetMode="External"/><Relationship Id="rId_hyperlink_184" Type="http://schemas.openxmlformats.org/officeDocument/2006/relationships/hyperlink" Target="https://www.solarquotes.com.au/blog/sungrow-battery-home-installation/" TargetMode="External"/><Relationship Id="rId_hyperlink_185" Type="http://schemas.openxmlformats.org/officeDocument/2006/relationships/hyperlink" Target="https://www.solarquotes.com.au/glossary.html#lifepo" TargetMode="External"/><Relationship Id="rId_hyperlink_186" Type="http://schemas.openxmlformats.org/officeDocument/2006/relationships/hyperlink" Target="https://www.solarquotes.com.au/wp-content/uploads/2021/05/sungrow-hv-battery.pdf" TargetMode="External"/><Relationship Id="rId_hyperlink_187" Type="http://schemas.openxmlformats.org/officeDocument/2006/relationships/hyperlink" Target="https://www.solarquotes.com.au/wp-content/uploads/2021/05/WD_202410_Term_Sungrow-HV-Battery-Limited-Warranty_V8.0.pdf" TargetMode="External"/><Relationship Id="rId_hyperlink_188" Type="http://schemas.openxmlformats.org/officeDocument/2006/relationships/hyperlink" Target="https://www.solarquotes.com.au/battery-storage/reviews/sungrow-review.html" TargetMode="External"/><Relationship Id="rId_hyperlink_189" Type="http://schemas.openxmlformats.org/officeDocument/2006/relationships/hyperlink" Target="https://www.solarquotes.com.au/blog/sungrow-battery-home-installation/" TargetMode="External"/><Relationship Id="rId_hyperlink_190" Type="http://schemas.openxmlformats.org/officeDocument/2006/relationships/hyperlink" Target="https://www.solarquotes.com.au/glossary.html#lifepo" TargetMode="External"/><Relationship Id="rId_hyperlink_191" Type="http://schemas.openxmlformats.org/officeDocument/2006/relationships/hyperlink" Target="https://www.solarquotes.com.au/wp-content/uploads/2021/05/sungrow-hv-battery.pdf" TargetMode="External"/><Relationship Id="rId_hyperlink_192" Type="http://schemas.openxmlformats.org/officeDocument/2006/relationships/hyperlink" Target="https://www.solarquotes.com.au/wp-content/uploads/2021/05/WD_202410_Term_Sungrow-HV-Battery-Limited-Warranty_V8.0.pdf" TargetMode="External"/><Relationship Id="rId_hyperlink_193" Type="http://schemas.openxmlformats.org/officeDocument/2006/relationships/hyperlink" Target="https://www.solarquotes.com.au/battery-storage/reviews/sungrow-review.html" TargetMode="External"/><Relationship Id="rId_hyperlink_194" Type="http://schemas.openxmlformats.org/officeDocument/2006/relationships/hyperlink" Target="https://www.solarquotes.com.au/blog/zenaji-aeon-battery/" TargetMode="External"/><Relationship Id="rId_hyperlink_195" Type="http://schemas.openxmlformats.org/officeDocument/2006/relationships/hyperlink" Target="https://www.solarquotes.com.au/wp-content/uploads/2019/11/zenaji-aeon-datasheet.pdf" TargetMode="External"/><Relationship Id="rId_hyperlink_196" Type="http://schemas.openxmlformats.org/officeDocument/2006/relationships/hyperlink" Target="https://www.solarquotes.com.au/wp-content/uploads/2019/11/zenaji-aeon-warranty.pdf" TargetMode="External"/><Relationship Id="rId_hyperlink_197" Type="http://schemas.openxmlformats.org/officeDocument/2006/relationships/hyperlink" Target="https://www.solarquotes.com.au/battery-storage/reviews/zenaji-review.html" TargetMode="External"/><Relationship Id="rId_hyperlink_198" Type="http://schemas.openxmlformats.org/officeDocument/2006/relationships/hyperlink" Target="https://www.solarquotes.com.au/blog/solaredge-home-battery-review/" TargetMode="External"/><Relationship Id="rId_hyperlink_199" Type="http://schemas.openxmlformats.org/officeDocument/2006/relationships/hyperlink" Target="https://www.solarquotes.com.au/glossary.html#nmc" TargetMode="External"/><Relationship Id="rId_hyperlink_200" Type="http://schemas.openxmlformats.org/officeDocument/2006/relationships/hyperlink" Target="https://www.solarquotes.com.au/wp-content/uploads/2022/02/SolarEdge-Energy-Bank-10kWh-Battery_DS-000014-1.4-AUS_05.07.2021-2.pdf" TargetMode="External"/><Relationship Id="rId_hyperlink_201" Type="http://schemas.openxmlformats.org/officeDocument/2006/relationships/hyperlink" Target="https://www.solarquotes.com.au/wp-content/uploads/2022/02/SolarEdge-Energy-Bank-Battery-Warranty-for-Australia.pdf" TargetMode="External"/><Relationship Id="rId_hyperlink_202" Type="http://schemas.openxmlformats.org/officeDocument/2006/relationships/hyperlink" Target="https://www.solarquotes.com.au/inverters/solaredge-review.html" TargetMode="External"/><Relationship Id="rId_hyperlink_203" Type="http://schemas.openxmlformats.org/officeDocument/2006/relationships/hyperlink" Target="https://www.solarquotes.com.au/glossary.html#nmc" TargetMode="External"/><Relationship Id="rId_hyperlink_204" Type="http://schemas.openxmlformats.org/officeDocument/2006/relationships/hyperlink" Target="https://www.solarquotes.com.au/glossary.html#accoupling" TargetMode="External"/><Relationship Id="rId_hyperlink_205" Type="http://schemas.openxmlformats.org/officeDocument/2006/relationships/hyperlink" Target="https://www.solarquotes.com.au/wp-content/uploads/2021/05/delta-bx-ac-datasheet.pdf" TargetMode="External"/><Relationship Id="rId_hyperlink_206" Type="http://schemas.openxmlformats.org/officeDocument/2006/relationships/hyperlink" Target="https://www.solarquotes.com.au/wp-content/uploads/2021/05/delta-bx-ac-warranty.pdf" TargetMode="External"/><Relationship Id="rId_hyperlink_207" Type="http://schemas.openxmlformats.org/officeDocument/2006/relationships/hyperlink" Target="https://www.solarquotes.com.au/battery-storage/reviews/delta-review.html" TargetMode="External"/><Relationship Id="rId_hyperlink_208" Type="http://schemas.openxmlformats.org/officeDocument/2006/relationships/hyperlink" Target="https://www.solarquotes.com.au/glossary.html#nmc" TargetMode="External"/><Relationship Id="rId_hyperlink_209" Type="http://schemas.openxmlformats.org/officeDocument/2006/relationships/hyperlink" Target="https://www.solarquotes.com.au/glossary.html#accoupling" TargetMode="External"/><Relationship Id="rId_hyperlink_210" Type="http://schemas.openxmlformats.org/officeDocument/2006/relationships/hyperlink" Target="https://www.solarquotes.com.au/wp-content/uploads/2021/05/delta-bx-ac-datasheet.pdf" TargetMode="External"/><Relationship Id="rId_hyperlink_211" Type="http://schemas.openxmlformats.org/officeDocument/2006/relationships/hyperlink" Target="https://www.solarquotes.com.au/wp-content/uploads/2021/05/delta-bx-ac-warranty.pdf" TargetMode="External"/><Relationship Id="rId_hyperlink_212" Type="http://schemas.openxmlformats.org/officeDocument/2006/relationships/hyperlink" Target="https://www.solarquotes.com.au/battery-storage/reviews/delta-review.html" TargetMode="External"/><Relationship Id="rId_hyperlink_213" Type="http://schemas.openxmlformats.org/officeDocument/2006/relationships/hyperlink" Target="https://www.solarquotes.com.au/blog/sonnen-evo-battery-review/" TargetMode="External"/><Relationship Id="rId_hyperlink_214" Type="http://schemas.openxmlformats.org/officeDocument/2006/relationships/hyperlink" Target="https://www.solarquotes.com.au/glossary.html#lifepo" TargetMode="External"/><Relationship Id="rId_hyperlink_215" Type="http://schemas.openxmlformats.org/officeDocument/2006/relationships/hyperlink" Target="https://www.solarquotes.com.au/glossary.html#accoupling" TargetMode="External"/><Relationship Id="rId_hyperlink_216" Type="http://schemas.openxmlformats.org/officeDocument/2006/relationships/hyperlink" Target="https://www.solarquotes.com.au/wp-content/uploads/2022/03/10012022_Data_sheet_sonnenBatterie_Evo.pdf" TargetMode="External"/><Relationship Id="rId_hyperlink_217" Type="http://schemas.openxmlformats.org/officeDocument/2006/relationships/hyperlink" Target="https://www.solarquotes.com.au/wp-content/uploads/2022/03/sonnen-warranty-2022.pdf" TargetMode="External"/><Relationship Id="rId_hyperlink_218" Type="http://schemas.openxmlformats.org/officeDocument/2006/relationships/hyperlink" Target="https://www.solarquotes.com.au/battery-storage/reviews/sonnen-review.html" TargetMode="External"/><Relationship Id="rId_hyperlink_219" Type="http://schemas.openxmlformats.org/officeDocument/2006/relationships/hyperlink" Target="https://www.solarquotes.com.au/blog/sonnen-battery-beat-tesla-bends-truth/" TargetMode="External"/><Relationship Id="rId_hyperlink_220" Type="http://schemas.openxmlformats.org/officeDocument/2006/relationships/hyperlink" Target="https://www.solarquotes.com.au/glossary.html#lifepo" TargetMode="External"/><Relationship Id="rId_hyperlink_221" Type="http://schemas.openxmlformats.org/officeDocument/2006/relationships/hyperlink" Target="https://www.solarquotes.com.au/glossary.html#accoupling" TargetMode="External"/><Relationship Id="rId_hyperlink_222" Type="http://schemas.openxmlformats.org/officeDocument/2006/relationships/hyperlink" Target="https://www.solarquotes.com.au/wp-content/uploads/2020/11/240524_Datasheet_hybrid_9-53_AU_vk02.pdf" TargetMode="External"/><Relationship Id="rId_hyperlink_223" Type="http://schemas.openxmlformats.org/officeDocument/2006/relationships/hyperlink" Target="https://www.solarquotes.com.au/wp-content/uploads/2020/11/au_manufacturer_warranty_sonnenbatterie_may2022.pdf" TargetMode="External"/><Relationship Id="rId_hyperlink_224" Type="http://schemas.openxmlformats.org/officeDocument/2006/relationships/hyperlink" Target="https://www.solarquotes.com.au/battery-storage/reviews/sonnen-review.html" TargetMode="External"/><Relationship Id="rId_hyperlink_225" Type="http://schemas.openxmlformats.org/officeDocument/2006/relationships/hyperlink" Target="https://www.solarquotes.com.au/glossary.html#lifepo" TargetMode="External"/><Relationship Id="rId_hyperlink_226" Type="http://schemas.openxmlformats.org/officeDocument/2006/relationships/hyperlink" Target="https://www.solarquotes.com.aul#dccoupling" TargetMode="External"/><Relationship Id="rId_hyperlink_227" Type="http://schemas.openxmlformats.org/officeDocument/2006/relationships/hyperlink" Target="https://www.solarquotes.com.au/wp-content/uploads/2022/11/Datasheet_AU_SMILE5_S_V03.201020221.pdf" TargetMode="External"/><Relationship Id="rId_hyperlink_228" Type="http://schemas.openxmlformats.org/officeDocument/2006/relationships/hyperlink" Target="https://www.solarquotes.com.au/wp-content/uploads/2020/11/WarrantyTCsofAlphaESSProducts-Australia07072022.pdf" TargetMode="External"/><Relationship Id="rId_hyperlink_229" Type="http://schemas.openxmlformats.org/officeDocument/2006/relationships/hyperlink" Target="https://www.solarquotes.com.au/battery-storage/reviews/alpha-ess-review.html" TargetMode="External"/><Relationship Id="rId_hyperlink_230" Type="http://schemas.openxmlformats.org/officeDocument/2006/relationships/hyperlink" Target="https://www.solarquotes.com.au/glossary.html#lifepo" TargetMode="External"/><Relationship Id="rId_hyperlink_231" Type="http://schemas.openxmlformats.org/officeDocument/2006/relationships/hyperlink" Target="https://www.solarquotes.com.aul#dccoupling" TargetMode="External"/><Relationship Id="rId_hyperlink_232" Type="http://schemas.openxmlformats.org/officeDocument/2006/relationships/hyperlink" Target="https://www.solarquotes.com.au/wp-content/uploads/2022/11/Datasheet_AU_SMILE5_S_V03.201020221.pdf" TargetMode="External"/><Relationship Id="rId_hyperlink_233" Type="http://schemas.openxmlformats.org/officeDocument/2006/relationships/hyperlink" Target="https://www.solarquotes.com.au/wp-content/uploads/2020/11/WarrantyTCsofAlphaESSProducts-Australia07072022.pdf" TargetMode="External"/><Relationship Id="rId_hyperlink_234" Type="http://schemas.openxmlformats.org/officeDocument/2006/relationships/hyperlink" Target="https://www.solarquotes.com.au/battery-storage/reviews/alpha-ess-review.html" TargetMode="External"/><Relationship Id="rId_hyperlink_235" Type="http://schemas.openxmlformats.org/officeDocument/2006/relationships/hyperlink" Target="https://www.solarquotes.com.au/glossary.html#lifepo" TargetMode="External"/><Relationship Id="rId_hyperlink_236" Type="http://schemas.openxmlformats.org/officeDocument/2006/relationships/hyperlink" Target="https://www.solarquotes.com.aul#dccoupling" TargetMode="External"/><Relationship Id="rId_hyperlink_237" Type="http://schemas.openxmlformats.org/officeDocument/2006/relationships/hyperlink" Target="https://www.solarquotes.com.au/wp-content/uploads/2022/11/Datasheet_EN_SMILE-G3_V04.30082022.pdf" TargetMode="External"/><Relationship Id="rId_hyperlink_238" Type="http://schemas.openxmlformats.org/officeDocument/2006/relationships/hyperlink" Target="https://www.solarquotes.com.au/wp-content/uploads/2020/11/WarrantyTCsofAlphaESSProducts-Australia07072022.pdf" TargetMode="External"/><Relationship Id="rId_hyperlink_239" Type="http://schemas.openxmlformats.org/officeDocument/2006/relationships/hyperlink" Target="https://www.solarquotes.com.au/battery-storage/reviews/alpha-ess-review.html" TargetMode="External"/><Relationship Id="rId_hyperlink_240" Type="http://schemas.openxmlformats.org/officeDocument/2006/relationships/hyperlink" Target="https://www.solarquotes.com.au/glossary.html#lifepo" TargetMode="External"/><Relationship Id="rId_hyperlink_241" Type="http://schemas.openxmlformats.org/officeDocument/2006/relationships/hyperlink" Target="https://www.solarquotes.com.aul#dccoupling" TargetMode="External"/><Relationship Id="rId_hyperlink_242" Type="http://schemas.openxmlformats.org/officeDocument/2006/relationships/hyperlink" Target="https://www.solarquotes.com.au/wp-content/uploads/2022/11/Datasheet_EN_SMILE-T10-HV_V04.13092022.pdf" TargetMode="External"/><Relationship Id="rId_hyperlink_243" Type="http://schemas.openxmlformats.org/officeDocument/2006/relationships/hyperlink" Target="https://www.solarquotes.com.au/wp-content/uploads/2020/11/WarrantyTCsofAlphaESSProducts-Australia07072022.pdf" TargetMode="External"/><Relationship Id="rId_hyperlink_244" Type="http://schemas.openxmlformats.org/officeDocument/2006/relationships/hyperlink" Target="https://www.solarquotes.com.au/battery-storage/reviews/alpha-ess-review.html" TargetMode="External"/><Relationship Id="rId_hyperlink_245" Type="http://schemas.openxmlformats.org/officeDocument/2006/relationships/hyperlink" Target="https://www.solarquotes.com.au/glossary.html#lifepo" TargetMode="External"/><Relationship Id="rId_hyperlink_246" Type="http://schemas.openxmlformats.org/officeDocument/2006/relationships/hyperlink" Target="https://www.solarquotes.com.au/wp-content/uploads/2020/11/Datasheet_EN_SMILE-B3-PLUS_V04.13092022.pdf" TargetMode="External"/><Relationship Id="rId_hyperlink_247" Type="http://schemas.openxmlformats.org/officeDocument/2006/relationships/hyperlink" Target="https://www.solarquotes.com.au/wp-content/uploads/2020/11/WarrantyTCsofAlphaESSProducts-Australia07072022.pdf" TargetMode="External"/><Relationship Id="rId_hyperlink_248" Type="http://schemas.openxmlformats.org/officeDocument/2006/relationships/hyperlink" Target="https://www.solarquotes.com.au/battery-storage/reviews/alpha-ess-review.html" TargetMode="External"/><Relationship Id="rId_hyperlink_249" Type="http://schemas.openxmlformats.org/officeDocument/2006/relationships/hyperlink" Target="https://www.solarquotes.com.au/glossary.html#nmc" TargetMode="External"/><Relationship Id="rId_hyperlink_250" Type="http://schemas.openxmlformats.org/officeDocument/2006/relationships/hyperlink" Target="/glossary.html#accoupling" TargetMode="External"/><Relationship Id="rId_hyperlink_251" Type="http://schemas.openxmlformats.org/officeDocument/2006/relationships/hyperlink" Target="https://www.solarquotes.com.au/wp-content/uploads/2019/02/eguana-evolve-specs.pdf" TargetMode="External"/><Relationship Id="rId_hyperlink_252" Type="http://schemas.openxmlformats.org/officeDocument/2006/relationships/hyperlink" Target="https://www.solarquotes.com.au/wp-content/uploads/2019/02/eguana-evolve-warranty.pdf" TargetMode="External"/><Relationship Id="rId_hyperlink_253" Type="http://schemas.openxmlformats.org/officeDocument/2006/relationships/hyperlink" Target="https://www.solarquotes.com.au/battery-storage/reviews/eguana-technologies-review.html" TargetMode="External"/><Relationship Id="rId_hyperlink_254" Type="http://schemas.openxmlformats.org/officeDocument/2006/relationships/hyperlink" Target="https://www.solarquotes.com.au/glossary.html#nmc" TargetMode="External"/><Relationship Id="rId_hyperlink_255" Type="http://schemas.openxmlformats.org/officeDocument/2006/relationships/hyperlink" Target="https://www.solarquotes.com.au/glossary.html#dccoupling" TargetMode="External"/><Relationship Id="rId_hyperlink_256" Type="http://schemas.openxmlformats.org/officeDocument/2006/relationships/hyperlink" Target="https://www.solarquotes.com.au/wp-content/uploads/2020/04/sunrise-specsheet.pdf" TargetMode="External"/><Relationship Id="rId_hyperlink_257" Type="http://schemas.openxmlformats.org/officeDocument/2006/relationships/hyperlink" Target="https://www.solarquotes.com.au/wp-content/uploads/2020/04/sunrise-warranty.pdf" TargetMode="External"/><Relationship Id="rId_hyperlink_258" Type="http://schemas.openxmlformats.org/officeDocument/2006/relationships/hyperlink" Target="https://www.solarquotes.com.au/battery-storage/reviews/redearth-review.html" TargetMode="External"/><Relationship Id="rId_hyperlink_259" Type="http://schemas.openxmlformats.org/officeDocument/2006/relationships/hyperlink" Target="https://www.solarquotes.com.au/glossary.html#nmc" TargetMode="External"/><Relationship Id="rId_hyperlink_260" Type="http://schemas.openxmlformats.org/officeDocument/2006/relationships/hyperlink" Target="https://www.solarquotes.com.au/glossary.html#dccoupling" TargetMode="External"/><Relationship Id="rId_hyperlink_261" Type="http://schemas.openxmlformats.org/officeDocument/2006/relationships/hyperlink" Target="https://www.solarquotes.com.au/wp-content/uploads/2020/04/sunrise-specsheet.pdf" TargetMode="External"/><Relationship Id="rId_hyperlink_262" Type="http://schemas.openxmlformats.org/officeDocument/2006/relationships/hyperlink" Target="https://www.solarquotes.com.au/wp-content/uploads/2020/04/sunrise-warranty.pdf" TargetMode="External"/><Relationship Id="rId_hyperlink_263" Type="http://schemas.openxmlformats.org/officeDocument/2006/relationships/hyperlink" Target="https://www.solarquotes.com.au/battery-storage/reviews/redearth-review.html" TargetMode="External"/><Relationship Id="rId_hyperlink_264" Type="http://schemas.openxmlformats.org/officeDocument/2006/relationships/hyperlink" Target="https://www.solarquotes.com.au/glossary.html#lifepo" TargetMode="External"/><Relationship Id="rId_hyperlink_265" Type="http://schemas.openxmlformats.org/officeDocument/2006/relationships/hyperlink" Target="https://www.solarquotes.com.au/glossary.html#dccoupling" TargetMode="External"/><Relationship Id="rId_hyperlink_266" Type="http://schemas.openxmlformats.org/officeDocument/2006/relationships/hyperlink" Target="https://www.solarquotes.com.au/wp-content/uploads/2023/01/Sofar-PowerAll-Datasheet.pdf" TargetMode="External"/><Relationship Id="rId_hyperlink_267" Type="http://schemas.openxmlformats.org/officeDocument/2006/relationships/hyperlink" Target="https://www.solarquotes.com.au/wp-content/uploads/2023/01/sofar-warranty.pdf" TargetMode="External"/><Relationship Id="rId_hyperlink_268" Type="http://schemas.openxmlformats.org/officeDocument/2006/relationships/hyperlink" Target="https://www.solarquotes.com.au/inverters/shenzen-sofar-solar-review.html" TargetMode="External"/><Relationship Id="rId_hyperlink_269" Type="http://schemas.openxmlformats.org/officeDocument/2006/relationships/hyperlink" Target="https://www.solarquotes.com.au/glossary.html#lifepo" TargetMode="External"/><Relationship Id="rId_hyperlink_270" Type="http://schemas.openxmlformats.org/officeDocument/2006/relationships/hyperlink" Target="https://www.solarquotes.com.au/glossary.html#dccoupling" TargetMode="External"/><Relationship Id="rId_hyperlink_271" Type="http://schemas.openxmlformats.org/officeDocument/2006/relationships/hyperlink" Target="https://www.solarquotes.com.au/wp-content/uploads/2020/11/soltaro-aio2-ess-datasheet.pdf" TargetMode="External"/><Relationship Id="rId_hyperlink_272" Type="http://schemas.openxmlformats.org/officeDocument/2006/relationships/hyperlink" Target="https://www.solarquotes.com.au/wp-content/uploads/2020/11/AIO2_Warranty_V1.0-3.pdf" TargetMode="External"/><Relationship Id="rId_hyperlink_273" Type="http://schemas.openxmlformats.org/officeDocument/2006/relationships/hyperlink" Target="https://www.solarquotes.com.au/battery-storage/reviews/soltaro-review.html" TargetMode="External"/><Relationship Id="rId_hyperlink_274" Type="http://schemas.openxmlformats.org/officeDocument/2006/relationships/hyperlink" Target="https://www.solarquotes.com.au/glossary.html#lifepo" TargetMode="External"/><Relationship Id="rId_hyperlink_275" Type="http://schemas.openxmlformats.org/officeDocument/2006/relationships/hyperlink" Target="https://www.solarquotes.com.au/glossary.html#dccoupling" TargetMode="External"/><Relationship Id="rId_hyperlink_276" Type="http://schemas.openxmlformats.org/officeDocument/2006/relationships/hyperlink" Target="https://www.solarquotes.com.au/wp-content/uploads/2020/11/soltaro-aio2-ess-datasheet.pdf" TargetMode="External"/><Relationship Id="rId_hyperlink_277" Type="http://schemas.openxmlformats.org/officeDocument/2006/relationships/hyperlink" Target="https://www.solarquotes.com.au/wp-content/uploads/2020/11/AIO2_Warranty_V1.0-3.pdf" TargetMode="External"/><Relationship Id="rId_hyperlink_278" Type="http://schemas.openxmlformats.org/officeDocument/2006/relationships/hyperlink" Target="https://www.solarquotes.com.au/battery-storage/reviews/soltaro-review.html" TargetMode="External"/><Relationship Id="rId_hyperlink_279" Type="http://schemas.openxmlformats.org/officeDocument/2006/relationships/hyperlink" Target="https://www.solarquotes.com.au/glossary.html#lifepo" TargetMode="External"/><Relationship Id="rId_hyperlink_280" Type="http://schemas.openxmlformats.org/officeDocument/2006/relationships/hyperlink" Target="https://www.solarquotes.com.au/glossary.html#dccoupling" TargetMode="External"/><Relationship Id="rId_hyperlink_281" Type="http://schemas.openxmlformats.org/officeDocument/2006/relationships/hyperlink" Target="https://www.solarquotes.com.au/wp-content/uploads/2020/11/soltaro-aio2-ess-datasheet.pdf" TargetMode="External"/><Relationship Id="rId_hyperlink_282" Type="http://schemas.openxmlformats.org/officeDocument/2006/relationships/hyperlink" Target="https://www.solarquotes.com.au/wp-content/uploads/2020/11/AIO2_Warranty_V1.0-3.pdf" TargetMode="External"/><Relationship Id="rId_hyperlink_283" Type="http://schemas.openxmlformats.org/officeDocument/2006/relationships/hyperlink" Target="https://www.solarquotes.com.au/battery-storage/reviews/soltaro-review.html" TargetMode="External"/><Relationship Id="rId_hyperlink_284" Type="http://schemas.openxmlformats.org/officeDocument/2006/relationships/hyperlink" Target="https://www.solarquotes.com.au/glossary.html#lifepo" TargetMode="External"/><Relationship Id="rId_hyperlink_285" Type="http://schemas.openxmlformats.org/officeDocument/2006/relationships/hyperlink" Target="https://www.solarquotes.com.aul#dccoupling" TargetMode="External"/><Relationship Id="rId_hyperlink_286" Type="http://schemas.openxmlformats.org/officeDocument/2006/relationships/hyperlink" Target="https://www.solarquotes.com.au/wp-content/uploads/2020/11/soltaro-aio2-ess-datasheet.pdf" TargetMode="External"/><Relationship Id="rId_hyperlink_287" Type="http://schemas.openxmlformats.org/officeDocument/2006/relationships/hyperlink" Target="https://www.solarquotes.com.au/wp-content/uploads/2020/11/AIO2_Warranty_V1.0-3.pdf" TargetMode="External"/><Relationship Id="rId_hyperlink_288" Type="http://schemas.openxmlformats.org/officeDocument/2006/relationships/hyperlink" Target="https://www.solarquotes.com.au/battery-storage/reviews/soltaro-review.html" TargetMode="External"/><Relationship Id="rId_hyperlink_289" Type="http://schemas.openxmlformats.org/officeDocument/2006/relationships/hyperlink" Target="https://www.solarquotes.com.au/glossary.html#lifepo" TargetMode="External"/><Relationship Id="rId_hyperlink_290" Type="http://schemas.openxmlformats.org/officeDocument/2006/relationships/hyperlink" Target="https://www.solarquotes.com.au/glossary.html#dccoupling" TargetMode="External"/><Relationship Id="rId_hyperlink_291" Type="http://schemas.openxmlformats.org/officeDocument/2006/relationships/hyperlink" Target="https://www.solarquotes.com.au/wp-content/uploads/2020/11/soltaro-aio2-ess-datasheet.pdf" TargetMode="External"/><Relationship Id="rId_hyperlink_292" Type="http://schemas.openxmlformats.org/officeDocument/2006/relationships/hyperlink" Target="https://www.solarquotes.com.au/wp-content/uploads/2020/11/AIO2_Warranty_V1.0-3.pdf" TargetMode="External"/><Relationship Id="rId_hyperlink_293" Type="http://schemas.openxmlformats.org/officeDocument/2006/relationships/hyperlink" Target="https://www.solarquotes.com.au/battery-storage/reviews/soltaro-review.html" TargetMode="External"/><Relationship Id="rId_hyperlink_294" Type="http://schemas.openxmlformats.org/officeDocument/2006/relationships/hyperlink" Target="https://www.solarquotes.com.au/glossary.html#lifepo" TargetMode="External"/><Relationship Id="rId_hyperlink_295" Type="http://schemas.openxmlformats.org/officeDocument/2006/relationships/hyperlink" Target="https://www.solarquotes.com.au/glossary.html#dccoupling" TargetMode="External"/><Relationship Id="rId_hyperlink_296" Type="http://schemas.openxmlformats.org/officeDocument/2006/relationships/hyperlink" Target="https://www.solarquotes.com.au/wp-content/uploads/2023/03/sunpower-reserve-battery.pdf" TargetMode="External"/><Relationship Id="rId_hyperlink_297" Type="http://schemas.openxmlformats.org/officeDocument/2006/relationships/hyperlink" Target="https://www.solarquotes.com.au/wp-content/uploads/2023/03/sunpower-reserve-warranty.pdf" TargetMode="External"/><Relationship Id="rId_hyperlink_298" Type="http://schemas.openxmlformats.org/officeDocument/2006/relationships/hyperlink" Target="https://www.solarquotes.com.au/battery-storage/reviews/sunpower-review.html" TargetMode="External"/><Relationship Id="rId_hyperlink_299" Type="http://schemas.openxmlformats.org/officeDocument/2006/relationships/hyperlink" Target="https://www.solarquotes.com.au/glossary.html#accoupling" TargetMode="External"/><Relationship Id="rId_hyperlink_300" Type="http://schemas.openxmlformats.org/officeDocument/2006/relationships/hyperlink" Target="https://www.solarquotes.com.au/wp-content/uploads/2019/01/varta-pulse-specs.pdf" TargetMode="External"/><Relationship Id="rId_hyperlink_301" Type="http://schemas.openxmlformats.org/officeDocument/2006/relationships/hyperlink" Target="https://www.solarquotes.com.au/wp-content/uploads/2019/01/varta-pulse-warranty.pdf" TargetMode="External"/><Relationship Id="rId_hyperlink_302" Type="http://schemas.openxmlformats.org/officeDocument/2006/relationships/hyperlink" Target="https://www.solarquotes.com.au/battery-storage/reviews/varta-review.html" TargetMode="External"/><Relationship Id="rId_hyperlink_303" Type="http://schemas.openxmlformats.org/officeDocument/2006/relationships/hyperlink" Target="https://www.solarquotes.com.au/blog/bluetti-home-battery-mb2923/" TargetMode="External"/><Relationship Id="rId_hyperlink_304" Type="http://schemas.openxmlformats.org/officeDocument/2006/relationships/hyperlink" Target="https://www.solarquotes.com.au/wp-content/uploads/2024/05/EP760-Data-Sheet.pdf" TargetMode="External"/><Relationship Id="rId_hyperlink_305" Type="http://schemas.openxmlformats.org/officeDocument/2006/relationships/hyperlink" Target="https://www.solarquotes.com.au/wp-content/uploads/2024/05/EP760-Warranty.pdf" TargetMode="External"/><Relationship Id="rId_hyperlink_306" Type="http://schemas.openxmlformats.org/officeDocument/2006/relationships/hyperlink" Target="https://www.bluettipower.com.au/collections/home-battery-backup" TargetMode="External"/><Relationship Id="rId_hyperlink_307" Type="http://schemas.openxmlformats.org/officeDocument/2006/relationships/hyperlink" Target="https://www.solarquotes.com.au/glossary.html#lifepo" TargetMode="External"/><Relationship Id="rId_hyperlink_308" Type="http://schemas.openxmlformats.org/officeDocument/2006/relationships/hyperlink" Target="https://www.solarquotes.com.au/glossary.html#dccoupling" TargetMode="External"/><Relationship Id="rId_hyperlink_309" Type="http://schemas.openxmlformats.org/officeDocument/2006/relationships/hyperlink" Target="https://www.solarquotes.com.au/wp-content/uploads/2024/07/LAVO_Storage-S2_Data_Sheet.pdf" TargetMode="External"/><Relationship Id="rId_hyperlink_310" Type="http://schemas.openxmlformats.org/officeDocument/2006/relationships/hyperlink" Target="https://www.solarquotes.com.au/wp-content/uploads/2024/05/240501-LAVO-S2AIO-WarrantyCard-2.pdf" TargetMode="External"/><Relationship Id="rId_hyperlink_311" Type="http://schemas.openxmlformats.org/officeDocument/2006/relationships/hyperlink" Target="https://www.lavo.com.au/" TargetMode="External"/><Relationship Id="rId_hyperlink_312" Type="http://schemas.openxmlformats.org/officeDocument/2006/relationships/hyperlink" Target="https://www.solarquotes.com.au/blog/sigenergy-review-features/" TargetMode="External"/><Relationship Id="rId_hyperlink_313" Type="http://schemas.openxmlformats.org/officeDocument/2006/relationships/hyperlink" Target="https://www.solarquotes.com.au/glossary.html#lifepo" TargetMode="External"/><Relationship Id="rId_hyperlink_314" Type="http://schemas.openxmlformats.org/officeDocument/2006/relationships/hyperlink" Target="https://www.solarquotes.com.au/wp-content/uploads/2024/08/Datasheet-Sigen-Energy-Storage-System_Single-Phase.pdf" TargetMode="External"/><Relationship Id="rId_hyperlink_315" Type="http://schemas.openxmlformats.org/officeDocument/2006/relationships/hyperlink" Target="https://www.solarquotes.com.au/wp-content/uploads/2024/08/signergy-warranty.pdf" TargetMode="External"/><Relationship Id="rId_hyperlink_316" Type="http://schemas.openxmlformats.org/officeDocument/2006/relationships/hyperlink" Target="https://www.solarquotes.com.au/battery-storage/reviews/sigenergy-review.html" TargetMode="External"/><Relationship Id="rId_hyperlink_317" Type="http://schemas.openxmlformats.org/officeDocument/2006/relationships/hyperlink" Target="https://www.solarquotes.com.au/blog/sigenergy-review-features/" TargetMode="External"/><Relationship Id="rId_hyperlink_318" Type="http://schemas.openxmlformats.org/officeDocument/2006/relationships/hyperlink" Target="https://www.solarquotes.com.au/glossary.html#lifepo" TargetMode="External"/><Relationship Id="rId_hyperlink_319" Type="http://schemas.openxmlformats.org/officeDocument/2006/relationships/hyperlink" Target="https://www.solarquotes.com.au/wp-content/uploads/2024/08/Datasheet-Sigen-Energy-Storage-System_Single-Phase.pdf" TargetMode="External"/><Relationship Id="rId_hyperlink_320" Type="http://schemas.openxmlformats.org/officeDocument/2006/relationships/hyperlink" Target="https://www.solarquotes.com.au/wp-content/uploads/2024/08/signergy-warranty.pdf" TargetMode="External"/><Relationship Id="rId_hyperlink_321" Type="http://schemas.openxmlformats.org/officeDocument/2006/relationships/hyperlink" Target="https://www.solarquotes.com.au/battery-storage/reviews/sigenergy-review.html" TargetMode="External"/><Relationship Id="rId_hyperlink_322" Type="http://schemas.openxmlformats.org/officeDocument/2006/relationships/hyperlink" Target="https://www.solarquotes.com.au/blog/sigenergy-review-features/" TargetMode="External"/><Relationship Id="rId_hyperlink_323" Type="http://schemas.openxmlformats.org/officeDocument/2006/relationships/hyperlink" Target="https://www.solarquotes.com.au/glossary.html#lifepo" TargetMode="External"/><Relationship Id="rId_hyperlink_324" Type="http://schemas.openxmlformats.org/officeDocument/2006/relationships/hyperlink" Target="https://www.solarquotes.com.au/wp-content/uploads/2024/08/Datasheet-Sigen-Energy-Storage-System_Single-Phase.pdf" TargetMode="External"/><Relationship Id="rId_hyperlink_325" Type="http://schemas.openxmlformats.org/officeDocument/2006/relationships/hyperlink" Target="https://www.solarquotes.com.au/wp-content/uploads/2024/08/signergy-warranty.pdf" TargetMode="External"/><Relationship Id="rId_hyperlink_326" Type="http://schemas.openxmlformats.org/officeDocument/2006/relationships/hyperlink" Target="https://www.solarquotes.com.au/battery-storage/reviews/sigenergy-review.html" TargetMode="External"/><Relationship Id="rId_hyperlink_327" Type="http://schemas.openxmlformats.org/officeDocument/2006/relationships/hyperlink" Target="https://www.solarquotes.com.au/blog/sigenergy-review-features/" TargetMode="External"/><Relationship Id="rId_hyperlink_328" Type="http://schemas.openxmlformats.org/officeDocument/2006/relationships/hyperlink" Target="https://www.solarquotes.com.au/glossary.html#lifepo" TargetMode="External"/><Relationship Id="rId_hyperlink_329" Type="http://schemas.openxmlformats.org/officeDocument/2006/relationships/hyperlink" Target="https://www.solarquotes.com.au/wp-content/uploads/2024/08/Datasheet-Sigen-Energy-Storage-System_Single-Phase.pdf" TargetMode="External"/><Relationship Id="rId_hyperlink_330" Type="http://schemas.openxmlformats.org/officeDocument/2006/relationships/hyperlink" Target="https://www.solarquotes.com.au/wp-content/uploads/2024/08/signergy-warranty.pdf" TargetMode="External"/><Relationship Id="rId_hyperlink_331" Type="http://schemas.openxmlformats.org/officeDocument/2006/relationships/hyperlink" Target="https://www.solarquotes.com.au/battery-storage/reviews/sigenergy-review.html" TargetMode="External"/><Relationship Id="rId_hyperlink_332" Type="http://schemas.openxmlformats.org/officeDocument/2006/relationships/hyperlink" Target="https://www.solarquotes.com.au/blog/sigenergy-review-features/" TargetMode="External"/><Relationship Id="rId_hyperlink_333" Type="http://schemas.openxmlformats.org/officeDocument/2006/relationships/hyperlink" Target="https://www.solarquotes.com.au/glossary.html#lifepo" TargetMode="External"/><Relationship Id="rId_hyperlink_334" Type="http://schemas.openxmlformats.org/officeDocument/2006/relationships/hyperlink" Target="https://www.solarquotes.com.au/wp-content/uploads/2024/08/Datasheet-Sigen-Energy-Storage-System_Three-Phase.pdf" TargetMode="External"/><Relationship Id="rId_hyperlink_335" Type="http://schemas.openxmlformats.org/officeDocument/2006/relationships/hyperlink" Target="https://www.solarquotes.com.au/wp-content/uploads/2024/08/signergy-warranty.pdf" TargetMode="External"/><Relationship Id="rId_hyperlink_336" Type="http://schemas.openxmlformats.org/officeDocument/2006/relationships/hyperlink" Target="https://www.solarquotes.com.au/battery-storage/reviews/sigenergy-review.html" TargetMode="External"/><Relationship Id="rId_hyperlink_337" Type="http://schemas.openxmlformats.org/officeDocument/2006/relationships/hyperlink" Target="https://www.solarquotes.com.au/blog/sigenergy-review-features/" TargetMode="External"/><Relationship Id="rId_hyperlink_338" Type="http://schemas.openxmlformats.org/officeDocument/2006/relationships/hyperlink" Target="https://www.solarquotes.com.au/glossary.html#lifepo" TargetMode="External"/><Relationship Id="rId_hyperlink_339" Type="http://schemas.openxmlformats.org/officeDocument/2006/relationships/hyperlink" Target="https://www.solarquotes.com.au/wp-content/uploads/2024/08/Datasheet-Sigen-Energy-Storage-System_Three-Phase-1.pdf" TargetMode="External"/><Relationship Id="rId_hyperlink_340" Type="http://schemas.openxmlformats.org/officeDocument/2006/relationships/hyperlink" Target="https://www.solarquotes.com.au/wp-content/uploads/2024/08/signergy-warranty.pdf" TargetMode="External"/><Relationship Id="rId_hyperlink_341" Type="http://schemas.openxmlformats.org/officeDocument/2006/relationships/hyperlink" Target="https://www.solarquotes.com.au/battery-storage/reviews/sigenergy-review.html" TargetMode="External"/><Relationship Id="rId_hyperlink_342" Type="http://schemas.openxmlformats.org/officeDocument/2006/relationships/hyperlink" Target="https://www.solarquotes.com.au/blog/sigenergy-review-features/" TargetMode="External"/><Relationship Id="rId_hyperlink_343" Type="http://schemas.openxmlformats.org/officeDocument/2006/relationships/hyperlink" Target="https://www.solarquotes.com.au/glossary.html#lifepo" TargetMode="External"/><Relationship Id="rId_hyperlink_344" Type="http://schemas.openxmlformats.org/officeDocument/2006/relationships/hyperlink" Target="https://www.solarquotes.com.au/wp-content/uploads/2024/08/Datasheet-Sigen-Energy-Storage-System_Three-Phase-2.pdf" TargetMode="External"/><Relationship Id="rId_hyperlink_345" Type="http://schemas.openxmlformats.org/officeDocument/2006/relationships/hyperlink" Target="https://www.solarquotes.com.au/wp-content/uploads/2024/08/signergy-warranty.pdf" TargetMode="External"/><Relationship Id="rId_hyperlink_346" Type="http://schemas.openxmlformats.org/officeDocument/2006/relationships/hyperlink" Target="https://www.solarquotes.com.au/battery-storage/reviews/sigenergy-review.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Z77"/>
  <sheetViews>
    <sheetView tabSelected="1" workbookViewId="0" showGridLines="true" showRowColHeaders="1">
      <selection activeCell="B1" sqref="B1"/>
    </sheetView>
  </sheetViews>
  <sheetFormatPr defaultRowHeight="14.4" outlineLevelRow="0" outlineLevelCol="0"/>
  <cols>
    <col min="1" max="1" width="39" customWidth="true" style="1"/>
    <col min="27" max="27" width="39" customWidth="true" style="1"/>
    <col min="2" max="2" width="39" customWidth="true" style="1"/>
    <col min="28" max="28" width="39" customWidth="true" style="1"/>
    <col min="3" max="3" width="39" customWidth="true" style="1"/>
    <col min="29" max="29" width="39" customWidth="true" style="1"/>
    <col min="4" max="4" width="39" customWidth="true" style="1"/>
    <col min="30" max="30" width="39" customWidth="true" style="1"/>
    <col min="5" max="5" width="39" customWidth="true" style="1"/>
    <col min="31" max="31" width="39" customWidth="true" style="1"/>
    <col min="6" max="6" width="39" customWidth="true" style="1"/>
    <col min="32" max="32" width="39" customWidth="true" style="1"/>
    <col min="7" max="7" width="39" customWidth="true" style="1"/>
    <col min="33" max="33" width="39" customWidth="true" style="1"/>
    <col min="8" max="8" width="39" customWidth="true" style="1"/>
    <col min="34" max="34" width="39" customWidth="true" style="1"/>
    <col min="9" max="9" width="39" customWidth="true" style="1"/>
    <col min="35" max="35" width="39" customWidth="true" style="1"/>
    <col min="10" max="10" width="39" customWidth="true" style="1"/>
    <col min="36" max="36" width="39" customWidth="true" style="1"/>
    <col min="11" max="11" width="39" customWidth="true" style="1"/>
    <col min="37" max="37" width="39" customWidth="true" style="1"/>
    <col min="12" max="12" width="39" customWidth="true" style="1"/>
    <col min="38" max="38" width="39" customWidth="true" style="1"/>
    <col min="13" max="13" width="39" customWidth="true" style="1"/>
    <col min="39" max="39" width="39" customWidth="true" style="1"/>
    <col min="14" max="14" width="39" customWidth="true" style="1"/>
    <col min="40" max="40" width="39" customWidth="true" style="1"/>
    <col min="15" max="15" width="39" customWidth="true" style="1"/>
    <col min="41" max="41" width="39" customWidth="true" style="1"/>
    <col min="16" max="16" width="39" customWidth="true" style="1"/>
    <col min="42" max="42" width="39" customWidth="true" style="1"/>
    <col min="17" max="17" width="39" customWidth="true" style="1"/>
    <col min="43" max="43" width="39" customWidth="true" style="1"/>
    <col min="18" max="18" width="39" customWidth="true" style="1"/>
    <col min="44" max="44" width="39" customWidth="true" style="1"/>
    <col min="19" max="19" width="39" customWidth="true" style="1"/>
    <col min="45" max="45" width="39" customWidth="true" style="1"/>
    <col min="20" max="20" width="39" customWidth="true" style="1"/>
    <col min="46" max="46" width="39" customWidth="true" style="1"/>
    <col min="21" max="21" width="39" customWidth="true" style="1"/>
    <col min="47" max="47" width="39" customWidth="true" style="1"/>
    <col min="22" max="22" width="39" customWidth="true" style="1"/>
    <col min="48" max="48" width="39" customWidth="true" style="1"/>
    <col min="23" max="23" width="39" customWidth="true" style="1"/>
    <col min="49" max="49" width="39" customWidth="true" style="1"/>
    <col min="24" max="24" width="39" customWidth="true" style="1"/>
    <col min="50" max="50" width="39" customWidth="true" style="1"/>
    <col min="25" max="25" width="39" customWidth="true" style="1"/>
    <col min="51" max="51" width="39" customWidth="true" style="1"/>
    <col min="26" max="26" width="39" customWidth="true" style="1"/>
    <col min="52" max="52" width="39" customWidth="true" style="1"/>
  </cols>
  <sheetData>
    <row r="1" spans="1:52">
      <c r="A1" s="3" t="s">
        <v>0</v>
      </c>
      <c r="B1" s="4" t="str">
        <f>HYPERLINK("https://www.solarquotes.com.au/","Latest version here")</f>
        <v>Latest version here</v>
      </c>
    </row>
    <row r="2" spans="1:52">
      <c r="A2" s="1" t="s">
        <v>1</v>
      </c>
      <c r="B2" s="1" t="s">
        <v>2</v>
      </c>
      <c r="C2" s="1" t="s">
        <v>3</v>
      </c>
      <c r="D2" s="1" t="s">
        <v>4</v>
      </c>
      <c r="E2" s="1" t="s">
        <v>5</v>
      </c>
      <c r="F2" s="1" t="s">
        <v>6</v>
      </c>
      <c r="G2" s="1" t="s">
        <v>7</v>
      </c>
      <c r="H2" s="1" t="s">
        <v>8</v>
      </c>
      <c r="I2" s="1" t="s">
        <v>9</v>
      </c>
      <c r="J2" s="1" t="s">
        <v>10</v>
      </c>
      <c r="K2" s="1" t="s">
        <v>11</v>
      </c>
      <c r="L2" s="1" t="s">
        <v>12</v>
      </c>
      <c r="M2" s="1" t="s">
        <v>13</v>
      </c>
      <c r="N2" s="1" t="s">
        <v>14</v>
      </c>
      <c r="O2" s="1" t="s">
        <v>15</v>
      </c>
      <c r="P2" s="1" t="s">
        <v>16</v>
      </c>
      <c r="Q2" s="1" t="s">
        <v>17</v>
      </c>
      <c r="R2" s="1" t="s">
        <v>18</v>
      </c>
      <c r="S2" s="1" t="s">
        <v>19</v>
      </c>
      <c r="T2" s="1" t="s">
        <v>20</v>
      </c>
      <c r="U2" s="1" t="s">
        <v>21</v>
      </c>
      <c r="V2" s="1" t="s">
        <v>22</v>
      </c>
      <c r="W2" s="1" t="s">
        <v>23</v>
      </c>
      <c r="X2" s="1" t="s">
        <v>24</v>
      </c>
    </row>
    <row r="3" spans="1:52">
      <c r="A3" s="1" t="s">
        <v>25</v>
      </c>
      <c r="B3" s="1" t="s">
        <v>26</v>
      </c>
      <c r="C3" s="2" t="str">
        <f>HYPERLINK("https://www.solarquotes.com.au/battery-storage/reviews/tesla-powerwall-3-review.html","Yes, review here.")</f>
        <v>Yes, review here.</v>
      </c>
      <c r="D3" s="2" t="str">
        <f>HYPERLINK("https://www.solarquotes.com.au/glossary.html#lifepo","Lithium Iron Phosphate")</f>
        <v>Lithium Iron Phosphate</v>
      </c>
      <c r="E3" s="1" t="s">
        <v>27</v>
      </c>
      <c r="F3" s="1" t="s">
        <v>28</v>
      </c>
      <c r="G3" s="1" t="s">
        <v>29</v>
      </c>
      <c r="H3" s="1" t="s">
        <v>30</v>
      </c>
      <c r="I3" s="1" t="s">
        <v>31</v>
      </c>
      <c r="J3" s="1" t="s">
        <v>32</v>
      </c>
      <c r="K3" s="1" t="s">
        <v>33</v>
      </c>
      <c r="L3" s="1" t="s">
        <v>34</v>
      </c>
      <c r="M3" s="1" t="s">
        <v>35</v>
      </c>
      <c r="N3" s="1" t="s">
        <v>36</v>
      </c>
      <c r="O3" s="1" t="s">
        <v>37</v>
      </c>
      <c r="P3" s="1" t="s">
        <v>38</v>
      </c>
      <c r="Q3" s="1" t="s">
        <v>39</v>
      </c>
      <c r="R3" s="2" t="str">
        <f>HYPERLINK("https://www.solarquotes.com.au/glossary.html#dccoupling","DC coupled")</f>
        <v>DC coupled</v>
      </c>
      <c r="S3" s="1" t="s">
        <v>40</v>
      </c>
      <c r="T3" s="2" t="str">
        <f>HYPERLINK("https://www.solarquotes.com.au/wp-content/uploads/2023/11/Powerwall-3-Datasheet-AU-EN.pdf","Yes")</f>
        <v>Yes</v>
      </c>
      <c r="U3" s="2" t="str">
        <f>HYPERLINK("https://www.solarquotes.com.au/wp-content/uploads/2023/11/Powerwall-Warranty-AU-NZ-EN.pdf","Yes")</f>
        <v>Yes</v>
      </c>
      <c r="V3" s="1" t="s">
        <v>41</v>
      </c>
      <c r="W3" s="2" t="str">
        <f>HYPERLINK("https://www.solarquotes.com.au/battery-storage/reviews/tesla-powerwall-3-review.html","Here")</f>
        <v>Here</v>
      </c>
    </row>
    <row r="4" spans="1:52">
      <c r="A4" s="1" t="s">
        <v>42</v>
      </c>
      <c r="B4" s="1" t="s">
        <v>43</v>
      </c>
      <c r="C4" s="2" t="str">
        <f>HYPERLINK("https://www.solarquotes.com.au/battery-storage/reviews/tesla-powerwall-2-review.html","Yes, review here.")</f>
        <v>Yes, review here.</v>
      </c>
      <c r="D4" s="2" t="str">
        <f>HYPERLINK("https://www.solarquotes.com.au/glossary.html#nmc","NMC")</f>
        <v>NMC</v>
      </c>
      <c r="E4" s="1" t="s">
        <v>44</v>
      </c>
      <c r="F4" s="1" t="s">
        <v>28</v>
      </c>
      <c r="G4" s="1" t="s">
        <v>29</v>
      </c>
      <c r="H4" s="1" t="s">
        <v>45</v>
      </c>
      <c r="I4" s="1" t="s">
        <v>46</v>
      </c>
      <c r="J4" s="1" t="s">
        <v>47</v>
      </c>
      <c r="K4" s="1" t="s">
        <v>48</v>
      </c>
      <c r="L4" s="1" t="s">
        <v>49</v>
      </c>
      <c r="M4" s="1" t="s">
        <v>50</v>
      </c>
      <c r="N4" s="1" t="s">
        <v>51</v>
      </c>
      <c r="O4" s="1" t="s">
        <v>37</v>
      </c>
      <c r="P4" s="1" t="s">
        <v>38</v>
      </c>
      <c r="Q4" s="1" t="s">
        <v>39</v>
      </c>
      <c r="R4" s="2" t="str">
        <f>HYPERLINK("https://www.solarquotes.com.au/glossary.html#accoupling","AC coupled")</f>
        <v>AC coupled</v>
      </c>
      <c r="S4" s="1" t="s">
        <v>52</v>
      </c>
      <c r="T4" s="2" t="str">
        <f>HYPERLINK("https://www.solarquotes.com.au/wp-content/uploads/2020/11/powerwall-2-datasheet.pdf","Yes")</f>
        <v>Yes</v>
      </c>
      <c r="U4" s="2" t="str">
        <f>HYPERLINK("https://www.solarquotes.com.au/wp-content/uploads/2020/11/powerwall-2-ac-warranty-au-nz-11mar21-ToU-1.pdf","Yes")</f>
        <v>Yes</v>
      </c>
      <c r="V4" s="1" t="s">
        <v>53</v>
      </c>
      <c r="W4" s="2" t="str">
        <f>HYPERLINK("https://www.solarquotes.com.au/battery-storage/reviews/tesla-powerwall-2-review.html","Here")</f>
        <v>Here</v>
      </c>
    </row>
    <row r="5" spans="1:52">
      <c r="A5" s="1" t="s">
        <v>54</v>
      </c>
      <c r="B5" s="1" t="s">
        <v>55</v>
      </c>
      <c r="C5" s="1" t="s">
        <v>56</v>
      </c>
      <c r="D5" s="2" t="str">
        <f>HYPERLINK("https://www.solarquotes.com.au/glossary.html#lifepo","Lithium Iron Phosphate")</f>
        <v>Lithium Iron Phosphate</v>
      </c>
      <c r="E5" s="1" t="s">
        <v>57</v>
      </c>
      <c r="F5" s="1" t="s">
        <v>58</v>
      </c>
      <c r="G5" s="1" t="s">
        <v>58</v>
      </c>
      <c r="H5" s="1" t="s">
        <v>59</v>
      </c>
      <c r="I5" s="1" t="s">
        <v>60</v>
      </c>
      <c r="J5" s="1" t="s">
        <v>61</v>
      </c>
      <c r="K5" s="1" t="s">
        <v>62</v>
      </c>
      <c r="L5" s="1" t="s">
        <v>63</v>
      </c>
      <c r="M5" s="1" t="s">
        <v>27</v>
      </c>
      <c r="N5" s="1" t="s">
        <v>64</v>
      </c>
      <c r="O5" s="1" t="s">
        <v>65</v>
      </c>
      <c r="P5" s="1" t="s">
        <v>38</v>
      </c>
      <c r="Q5" s="1" t="s">
        <v>66</v>
      </c>
      <c r="R5" s="2" t="str">
        <f>HYPERLINK("https://www.solarquotes.com.au/glossary.html#dccoupling","DC coupled")</f>
        <v>DC coupled</v>
      </c>
      <c r="S5" s="1" t="s">
        <v>67</v>
      </c>
      <c r="T5" s="2" t="str">
        <f>HYPERLINK("https://www.solarquotes.com.au/wp-content/uploads/2021/11/BYD-B-Box-Premium-HVS-HVM-datasheet.pdf","Yes")</f>
        <v>Yes</v>
      </c>
      <c r="U5" s="2" t="str">
        <f>HYPERLINK("https://www.solarquotes.com.au/wp-content/uploads/2021/11/byd-bbox-warranty-nov24.pdf","Yes")</f>
        <v>Yes</v>
      </c>
      <c r="V5" s="1" t="s">
        <v>68</v>
      </c>
      <c r="W5" s="2" t="str">
        <f>HYPERLINK("https://www.solarquotes.com.au/battery-storage/reviews/byd-review.html","Here")</f>
        <v>Here</v>
      </c>
    </row>
    <row r="6" spans="1:52">
      <c r="A6" s="1" t="s">
        <v>69</v>
      </c>
      <c r="B6" s="1" t="s">
        <v>70</v>
      </c>
      <c r="C6" s="1" t="s">
        <v>56</v>
      </c>
      <c r="D6" s="2" t="str">
        <f>HYPERLINK("https://www.solarquotes.com.au/glossary.html#lifepo","Lithium Iron Phosphate")</f>
        <v>Lithium Iron Phosphate</v>
      </c>
      <c r="E6" s="1" t="s">
        <v>57</v>
      </c>
      <c r="F6" s="1" t="s">
        <v>71</v>
      </c>
      <c r="G6" s="1" t="s">
        <v>71</v>
      </c>
      <c r="H6" s="1" t="s">
        <v>59</v>
      </c>
      <c r="I6" s="1" t="s">
        <v>72</v>
      </c>
      <c r="J6" s="1" t="s">
        <v>61</v>
      </c>
      <c r="K6" s="1" t="s">
        <v>73</v>
      </c>
      <c r="L6" s="1" t="s">
        <v>63</v>
      </c>
      <c r="M6" s="1" t="s">
        <v>27</v>
      </c>
      <c r="N6" s="1" t="s">
        <v>64</v>
      </c>
      <c r="O6" s="1" t="s">
        <v>65</v>
      </c>
      <c r="P6" s="1" t="s">
        <v>38</v>
      </c>
      <c r="Q6" s="1" t="s">
        <v>66</v>
      </c>
      <c r="R6" s="2" t="str">
        <f>HYPERLINK("https://www.solarquotes.com.au/glossary.html#dccoupling","DC coupled")</f>
        <v>DC coupled</v>
      </c>
      <c r="S6" s="1" t="s">
        <v>74</v>
      </c>
      <c r="T6" s="2" t="str">
        <f>HYPERLINK("https://www.solarquotes.com.au/wp-content/uploads/2021/11/BYD-B-Box-Premium-HVS-HVM-datasheet.pdf","Yes")</f>
        <v>Yes</v>
      </c>
      <c r="U6" s="2" t="str">
        <f>HYPERLINK("https://www.solarquotes.com.au/wp-content/uploads/2021/11/byd-bbox-warranty-nov24.pdf","Yes")</f>
        <v>Yes</v>
      </c>
      <c r="V6" s="1" t="s">
        <v>75</v>
      </c>
      <c r="W6" s="2" t="str">
        <f>HYPERLINK("https://www.solarquotes.com.au/battery-storage/reviews/byd-review.html","Here")</f>
        <v>Here</v>
      </c>
    </row>
    <row r="7" spans="1:52">
      <c r="A7" s="1" t="s">
        <v>76</v>
      </c>
      <c r="B7" s="1" t="s">
        <v>77</v>
      </c>
      <c r="C7" s="1" t="s">
        <v>56</v>
      </c>
      <c r="D7" s="2" t="str">
        <f>HYPERLINK("https://www.solarquotes.com.au/glossary.html#lifepo","Lithium Iron Phosphate")</f>
        <v>Lithium Iron Phosphate</v>
      </c>
      <c r="E7" s="1" t="s">
        <v>57</v>
      </c>
      <c r="F7" s="1" t="s">
        <v>78</v>
      </c>
      <c r="G7" s="1" t="s">
        <v>78</v>
      </c>
      <c r="H7" s="1" t="s">
        <v>59</v>
      </c>
      <c r="I7" s="1" t="s">
        <v>79</v>
      </c>
      <c r="J7" s="1" t="s">
        <v>61</v>
      </c>
      <c r="K7" s="1" t="s">
        <v>80</v>
      </c>
      <c r="L7" s="1" t="s">
        <v>63</v>
      </c>
      <c r="M7" s="1" t="s">
        <v>27</v>
      </c>
      <c r="N7" s="1" t="s">
        <v>64</v>
      </c>
      <c r="O7" s="1" t="s">
        <v>65</v>
      </c>
      <c r="P7" s="1" t="s">
        <v>38</v>
      </c>
      <c r="Q7" s="1" t="s">
        <v>66</v>
      </c>
      <c r="R7" s="2" t="str">
        <f>HYPERLINK("https://www.solarquotes.com.au/glossary.html#dccoupling","DC coupled")</f>
        <v>DC coupled</v>
      </c>
      <c r="S7" s="1" t="s">
        <v>81</v>
      </c>
      <c r="T7" s="2" t="str">
        <f>HYPERLINK("https://www.solarquotes.com.au/wp-content/uploads/2021/11/BYD-B-Box-Premium-HVS-HVM-datasheet.pdf","Yes")</f>
        <v>Yes</v>
      </c>
      <c r="U7" s="2" t="str">
        <f>HYPERLINK("https://www.solarquotes.com.au/wp-content/uploads/2021/11/byd-bbox-warranty-nov24.pdf","Yes")</f>
        <v>Yes</v>
      </c>
      <c r="V7" s="1" t="s">
        <v>82</v>
      </c>
      <c r="W7" s="2" t="str">
        <f>HYPERLINK("https://www.solarquotes.com.au/battery-storage/reviews/byd-review.html","Here")</f>
        <v>Here</v>
      </c>
    </row>
    <row r="8" spans="1:52">
      <c r="A8" s="1" t="s">
        <v>83</v>
      </c>
      <c r="B8" s="1" t="s">
        <v>84</v>
      </c>
      <c r="C8" s="1" t="s">
        <v>56</v>
      </c>
      <c r="D8" s="2" t="str">
        <f>HYPERLINK("https://www.solarquotes.com.au/glossary.html#lifepo","Lithium Iron Phosphate")</f>
        <v>Lithium Iron Phosphate</v>
      </c>
      <c r="E8" s="1" t="s">
        <v>57</v>
      </c>
      <c r="F8" s="1" t="s">
        <v>85</v>
      </c>
      <c r="G8" s="1" t="s">
        <v>85</v>
      </c>
      <c r="H8" s="1" t="s">
        <v>86</v>
      </c>
      <c r="I8" s="1" t="s">
        <v>60</v>
      </c>
      <c r="J8" s="1" t="s">
        <v>87</v>
      </c>
      <c r="K8" s="1" t="s">
        <v>62</v>
      </c>
      <c r="L8" s="1" t="s">
        <v>63</v>
      </c>
      <c r="M8" s="1" t="s">
        <v>27</v>
      </c>
      <c r="N8" s="1" t="s">
        <v>64</v>
      </c>
      <c r="O8" s="1" t="s">
        <v>65</v>
      </c>
      <c r="P8" s="1" t="s">
        <v>38</v>
      </c>
      <c r="Q8" s="1" t="s">
        <v>39</v>
      </c>
      <c r="R8" s="1" t="s">
        <v>39</v>
      </c>
      <c r="S8" s="1" t="s">
        <v>88</v>
      </c>
      <c r="T8" s="2" t="str">
        <f>HYPERLINK("https://www.solarquotes.com.au/wp-content/uploads/2021/11/BYD-B-Box-Premium-HVS-HVM-datasheet.pdf","Yes")</f>
        <v>Yes</v>
      </c>
      <c r="U8" s="2" t="str">
        <f>HYPERLINK("https://www.solarquotes.com.au/wp-content/uploads/2021/11/byd-bbox-warranty-nov24.pdf","Yes")</f>
        <v>Yes</v>
      </c>
      <c r="V8" s="1" t="s">
        <v>89</v>
      </c>
      <c r="W8" s="2" t="str">
        <f>HYPERLINK("https://www.solarquotes.com.au/battery-storage/reviews/byd-review.html","Here")</f>
        <v>Here</v>
      </c>
    </row>
    <row r="9" spans="1:52">
      <c r="A9" s="1" t="s">
        <v>90</v>
      </c>
      <c r="B9" s="1" t="s">
        <v>91</v>
      </c>
      <c r="C9" s="1" t="s">
        <v>56</v>
      </c>
      <c r="D9" s="2" t="str">
        <f>HYPERLINK("https://www.solarquotes.com.au/glossary.html#lifepo","Lithium Iron Phosphate")</f>
        <v>Lithium Iron Phosphate</v>
      </c>
      <c r="E9" s="1" t="s">
        <v>57</v>
      </c>
      <c r="F9" s="1" t="s">
        <v>92</v>
      </c>
      <c r="G9" s="1" t="s">
        <v>92</v>
      </c>
      <c r="H9" s="1" t="s">
        <v>86</v>
      </c>
      <c r="I9" s="1" t="s">
        <v>72</v>
      </c>
      <c r="J9" s="1" t="s">
        <v>87</v>
      </c>
      <c r="K9" s="1" t="s">
        <v>73</v>
      </c>
      <c r="L9" s="1" t="s">
        <v>63</v>
      </c>
      <c r="M9" s="1" t="s">
        <v>27</v>
      </c>
      <c r="N9" s="1" t="s">
        <v>64</v>
      </c>
      <c r="O9" s="1" t="s">
        <v>65</v>
      </c>
      <c r="P9" s="1" t="s">
        <v>38</v>
      </c>
      <c r="Q9" s="1" t="s">
        <v>39</v>
      </c>
      <c r="R9" s="1" t="s">
        <v>39</v>
      </c>
      <c r="S9" s="1" t="s">
        <v>93</v>
      </c>
      <c r="T9" s="2" t="str">
        <f>HYPERLINK("https://www.solarquotes.com.au/wp-content/uploads/2021/11/BYD-B-Box-Premium-HVS-HVM-datasheet.pdf","Yes")</f>
        <v>Yes</v>
      </c>
      <c r="U9" s="2" t="str">
        <f>HYPERLINK("https://www.solarquotes.com.au/wp-content/uploads/2021/11/byd-bbox-warranty-nov24.pdf","Yes")</f>
        <v>Yes</v>
      </c>
      <c r="V9" s="1" t="s">
        <v>94</v>
      </c>
      <c r="W9" s="2" t="str">
        <f>HYPERLINK("https://www.solarquotes.com.au/battery-storage/reviews/byd-review.html","Here")</f>
        <v>Here</v>
      </c>
    </row>
    <row r="10" spans="1:52">
      <c r="A10" s="1" t="s">
        <v>95</v>
      </c>
      <c r="B10" s="1" t="s">
        <v>96</v>
      </c>
      <c r="C10" s="1" t="s">
        <v>56</v>
      </c>
      <c r="D10" s="2" t="str">
        <f>HYPERLINK("https://www.solarquotes.com.au/glossary.html#lifepo","Lithium Iron Phosphate")</f>
        <v>Lithium Iron Phosphate</v>
      </c>
      <c r="E10" s="1" t="s">
        <v>57</v>
      </c>
      <c r="F10" s="1" t="s">
        <v>97</v>
      </c>
      <c r="G10" s="1" t="s">
        <v>97</v>
      </c>
      <c r="H10" s="1" t="s">
        <v>86</v>
      </c>
      <c r="I10" s="1" t="s">
        <v>79</v>
      </c>
      <c r="J10" s="1" t="s">
        <v>87</v>
      </c>
      <c r="K10" s="1" t="s">
        <v>80</v>
      </c>
      <c r="L10" s="1" t="s">
        <v>63</v>
      </c>
      <c r="M10" s="1" t="s">
        <v>27</v>
      </c>
      <c r="N10" s="1" t="s">
        <v>64</v>
      </c>
      <c r="O10" s="1" t="s">
        <v>65</v>
      </c>
      <c r="P10" s="1" t="s">
        <v>38</v>
      </c>
      <c r="Q10" s="1" t="s">
        <v>39</v>
      </c>
      <c r="R10" s="1" t="s">
        <v>39</v>
      </c>
      <c r="S10" s="1" t="s">
        <v>98</v>
      </c>
      <c r="T10" s="2" t="str">
        <f>HYPERLINK("https://www.solarquotes.com.au/wp-content/uploads/2021/11/BYD-B-Box-Premium-HVS-HVM-datasheet.pdf","Yes")</f>
        <v>Yes</v>
      </c>
      <c r="U10" s="2" t="str">
        <f>HYPERLINK("https://www.solarquotes.com.au/wp-content/uploads/2021/11/byd-bbox-warranty-nov24.pdf","Yes")</f>
        <v>Yes</v>
      </c>
      <c r="V10" s="1" t="s">
        <v>94</v>
      </c>
      <c r="W10" s="2" t="str">
        <f>HYPERLINK("https://www.solarquotes.com.au/battery-storage/reviews/byd-review.html","Here")</f>
        <v>Here</v>
      </c>
    </row>
    <row r="11" spans="1:52">
      <c r="A11" s="1" t="s">
        <v>99</v>
      </c>
      <c r="B11" s="1" t="s">
        <v>100</v>
      </c>
      <c r="C11" s="1" t="s">
        <v>56</v>
      </c>
      <c r="D11" s="2" t="str">
        <f>HYPERLINK("https://www.solarquotes.com.au/glossary.html#lifepo","Lithium Iron Phosphate")</f>
        <v>Lithium Iron Phosphate</v>
      </c>
      <c r="E11" s="1" t="s">
        <v>57</v>
      </c>
      <c r="F11" s="1" t="s">
        <v>101</v>
      </c>
      <c r="G11" s="1" t="s">
        <v>102</v>
      </c>
      <c r="H11" s="1" t="s">
        <v>103</v>
      </c>
      <c r="I11" s="1" t="s">
        <v>104</v>
      </c>
      <c r="J11" s="1" t="s">
        <v>105</v>
      </c>
      <c r="K11" s="1" t="s">
        <v>106</v>
      </c>
      <c r="L11" s="1" t="s">
        <v>107</v>
      </c>
      <c r="M11" s="1" t="s">
        <v>27</v>
      </c>
      <c r="N11" s="1" t="s">
        <v>64</v>
      </c>
      <c r="O11" s="1" t="s">
        <v>65</v>
      </c>
      <c r="P11" s="1" t="s">
        <v>38</v>
      </c>
      <c r="Q11" s="1" t="s">
        <v>39</v>
      </c>
      <c r="R11" s="1" t="s">
        <v>39</v>
      </c>
      <c r="S11" s="1" t="s">
        <v>108</v>
      </c>
      <c r="T11" s="2" t="str">
        <f>HYPERLINK("https://www.solarquotes.com.au/wp-content/uploads/2021/02/BYD-B-Box-Premium-LVS-datasheet.pdf","Yes")</f>
        <v>Yes</v>
      </c>
      <c r="U11" s="2" t="str">
        <f>HYPERLINK("https://www.solarquotes.com.au/wp-content/uploads/2021/11/byd-bbox-warranty-nov24.pdf","Yes")</f>
        <v>Yes</v>
      </c>
      <c r="V11" s="1" t="s">
        <v>75</v>
      </c>
      <c r="W11" s="2" t="str">
        <f>HYPERLINK("https://www.solarquotes.com.au/battery-storage/reviews/byd-review.html","Here")</f>
        <v>Here</v>
      </c>
    </row>
    <row r="12" spans="1:52">
      <c r="A12" s="1" t="s">
        <v>109</v>
      </c>
      <c r="B12" s="1" t="s">
        <v>110</v>
      </c>
      <c r="C12" s="1" t="s">
        <v>56</v>
      </c>
      <c r="D12" s="2" t="str">
        <f>HYPERLINK("https://www.solarquotes.com.au/glossary.html#lifepo","Lithium Iron Phosphate")</f>
        <v>Lithium Iron Phosphate</v>
      </c>
      <c r="E12" s="1" t="s">
        <v>57</v>
      </c>
      <c r="F12" s="1" t="s">
        <v>111</v>
      </c>
      <c r="G12" s="1" t="s">
        <v>112</v>
      </c>
      <c r="H12" s="1" t="s">
        <v>103</v>
      </c>
      <c r="I12" s="1" t="s">
        <v>113</v>
      </c>
      <c r="J12" s="1" t="s">
        <v>114</v>
      </c>
      <c r="K12" s="1" t="s">
        <v>115</v>
      </c>
      <c r="L12" s="1" t="s">
        <v>107</v>
      </c>
      <c r="M12" s="1" t="s">
        <v>27</v>
      </c>
      <c r="N12" s="1" t="s">
        <v>64</v>
      </c>
      <c r="O12" s="1" t="s">
        <v>65</v>
      </c>
      <c r="P12" s="1" t="s">
        <v>38</v>
      </c>
      <c r="Q12" s="1" t="s">
        <v>39</v>
      </c>
      <c r="R12" s="1" t="s">
        <v>39</v>
      </c>
      <c r="S12" s="1" t="s">
        <v>116</v>
      </c>
      <c r="T12" s="2" t="str">
        <f>HYPERLINK("https://www.solarquotes.com.au/wp-content/uploads/2021/02/BYD-B-Box-Premium-LVS-datasheet.pdf","Yes")</f>
        <v>Yes</v>
      </c>
      <c r="U12" s="2" t="str">
        <f>HYPERLINK("https://www.solarquotes.com.au/wp-content/uploads/2021/11/byd-bbox-warranty-nov24.pdf","Yes")</f>
        <v>Yes</v>
      </c>
      <c r="V12" s="1" t="s">
        <v>117</v>
      </c>
      <c r="W12" s="2" t="str">
        <f>HYPERLINK("https://www.solarquotes.com.au/battery-storage/reviews/byd-review.html","Here")</f>
        <v>Here</v>
      </c>
    </row>
    <row r="13" spans="1:52">
      <c r="A13" s="1" t="s">
        <v>118</v>
      </c>
      <c r="B13" s="1" t="s">
        <v>119</v>
      </c>
      <c r="C13" s="1" t="s">
        <v>56</v>
      </c>
      <c r="D13" s="2" t="str">
        <f>HYPERLINK("https://www.solarquotes.com.au/glossary.html#lifepo","Lithium Iron Phosphate")</f>
        <v>Lithium Iron Phosphate</v>
      </c>
      <c r="E13" s="1" t="s">
        <v>57</v>
      </c>
      <c r="F13" s="1" t="s">
        <v>120</v>
      </c>
      <c r="G13" s="1" t="s">
        <v>121</v>
      </c>
      <c r="H13" s="1" t="s">
        <v>103</v>
      </c>
      <c r="I13" s="1" t="s">
        <v>122</v>
      </c>
      <c r="J13" s="1" t="s">
        <v>123</v>
      </c>
      <c r="K13" s="1" t="s">
        <v>124</v>
      </c>
      <c r="L13" s="1" t="s">
        <v>107</v>
      </c>
      <c r="M13" s="1" t="s">
        <v>27</v>
      </c>
      <c r="N13" s="1" t="s">
        <v>64</v>
      </c>
      <c r="O13" s="1" t="s">
        <v>65</v>
      </c>
      <c r="P13" s="1" t="s">
        <v>38</v>
      </c>
      <c r="Q13" s="1" t="s">
        <v>39</v>
      </c>
      <c r="R13" s="1" t="s">
        <v>39</v>
      </c>
      <c r="S13" s="1" t="s">
        <v>125</v>
      </c>
      <c r="T13" s="2" t="str">
        <f>HYPERLINK("https://www.solarquotes.com.au/wp-content/uploads/2021/02/BYD-B-Box-Premium-LVS-datasheet.pdf","Yes")</f>
        <v>Yes</v>
      </c>
      <c r="U13" s="2" t="str">
        <f>HYPERLINK("https://www.solarquotes.com.au/wp-content/uploads/2021/11/byd-bbox-warranty-nov24.pdf","Yes")</f>
        <v>Yes</v>
      </c>
      <c r="V13" s="1" t="s">
        <v>89</v>
      </c>
      <c r="W13" s="2" t="str">
        <f>HYPERLINK("https://www.solarquotes.com.au/battery-storage/reviews/byd-review.html","Here")</f>
        <v>Here</v>
      </c>
    </row>
    <row r="14" spans="1:52">
      <c r="A14" s="1" t="s">
        <v>126</v>
      </c>
      <c r="B14" s="1" t="s">
        <v>127</v>
      </c>
      <c r="C14" s="1" t="s">
        <v>128</v>
      </c>
      <c r="D14" s="2" t="str">
        <f>HYPERLINK("https://www.solarquotes.com.au/glossary.html#lifepo","Lithium Iron Phosphate")</f>
        <v>Lithium Iron Phosphate</v>
      </c>
      <c r="E14" s="1" t="s">
        <v>57</v>
      </c>
      <c r="F14" s="1" t="s">
        <v>129</v>
      </c>
      <c r="G14" s="1" t="s">
        <v>129</v>
      </c>
      <c r="H14" s="1" t="s">
        <v>130</v>
      </c>
      <c r="I14" s="1" t="s">
        <v>131</v>
      </c>
      <c r="J14" s="1" t="s">
        <v>132</v>
      </c>
      <c r="K14" s="1" t="s">
        <v>133</v>
      </c>
      <c r="L14" s="1" t="s">
        <v>134</v>
      </c>
      <c r="M14" s="1" t="s">
        <v>135</v>
      </c>
      <c r="N14" s="1" t="s">
        <v>136</v>
      </c>
      <c r="O14" s="1" t="s">
        <v>137</v>
      </c>
      <c r="P14" s="1" t="s">
        <v>38</v>
      </c>
      <c r="Q14" s="1" t="s">
        <v>39</v>
      </c>
      <c r="R14" s="2" t="str">
        <f>HYPERLINK("https://www.solarquotes.com.au/glossary.html#accoupling","AC coupled")</f>
        <v>AC coupled</v>
      </c>
      <c r="S14" s="1" t="s">
        <v>138</v>
      </c>
      <c r="T14" s="2" t="str">
        <f>HYPERLINK("https://www.solarquotes.com.au/wp-content/uploads/2022/11/energizer-homepower-product-specifications.pdf","Yes")</f>
        <v>Yes</v>
      </c>
      <c r="U14" s="2" t="str">
        <f>HYPERLINK("https://www.solarquotes.com.au/wp-content/uploads/2022/11/Energizer-Homepower-HP-6-Series.-Limited-Warranty-Australia-New-Zealand.pdf","Yes")</f>
        <v>Yes</v>
      </c>
      <c r="V14" s="1" t="s">
        <v>139</v>
      </c>
      <c r="W14" s="2" t="str">
        <f>HYPERLINK("https://www.solarquotes.com.au/battery-storage/reviews/energizer-review.html","Here")</f>
        <v>Here</v>
      </c>
    </row>
    <row r="15" spans="1:52">
      <c r="A15" s="1" t="s">
        <v>140</v>
      </c>
      <c r="B15" s="1" t="s">
        <v>96</v>
      </c>
      <c r="C15" s="1" t="s">
        <v>128</v>
      </c>
      <c r="D15" s="2" t="str">
        <f>HYPERLINK("https://www.solarquotes.com.au/glossary.html#lifepo","Lithium Iron Phosphate")</f>
        <v>Lithium Iron Phosphate</v>
      </c>
      <c r="E15" s="1" t="s">
        <v>57</v>
      </c>
      <c r="F15" s="1" t="s">
        <v>141</v>
      </c>
      <c r="G15" s="1" t="s">
        <v>141</v>
      </c>
      <c r="H15" s="1" t="s">
        <v>130</v>
      </c>
      <c r="I15" s="1" t="s">
        <v>142</v>
      </c>
      <c r="J15" s="1" t="s">
        <v>143</v>
      </c>
      <c r="K15" s="1" t="s">
        <v>144</v>
      </c>
      <c r="L15" s="1" t="s">
        <v>145</v>
      </c>
      <c r="M15" s="1" t="s">
        <v>135</v>
      </c>
      <c r="N15" s="1" t="s">
        <v>146</v>
      </c>
      <c r="O15" s="1" t="s">
        <v>147</v>
      </c>
      <c r="P15" s="1" t="s">
        <v>148</v>
      </c>
      <c r="Q15" s="1" t="s">
        <v>39</v>
      </c>
      <c r="R15" s="2" t="str">
        <f>HYPERLINK("https://www.solarquotes.com.au/glossary.html#accoupling","AC coupled")</f>
        <v>AC coupled</v>
      </c>
      <c r="S15" s="1" t="s">
        <v>149</v>
      </c>
      <c r="T15" s="2" t="str">
        <f>HYPERLINK("https://www.solarquotes.com.au/wp-content/uploads/2023/07/IQ-Battery-5P-DS-EN-AU.pdf","Yes")</f>
        <v>Yes</v>
      </c>
      <c r="U15" s="2" t="str">
        <f>HYPERLINK("https://www.solarquotes.com.au/wp-content/uploads/2023/07/2024-06-25-Enphase-Energy-Limited-Warranty-IQ-Battery-5P-and-SC-AU.pdf","Yes")</f>
        <v>Yes</v>
      </c>
      <c r="V15" s="1" t="s">
        <v>150</v>
      </c>
      <c r="W15" s="2" t="str">
        <f>HYPERLINK("https://www.solarquotes.com.au/battery-storage/reviews/enphase-energy-review.html","Here")</f>
        <v>Here</v>
      </c>
    </row>
    <row r="16" spans="1:52">
      <c r="A16" s="1" t="s">
        <v>151</v>
      </c>
      <c r="B16" s="1" t="s">
        <v>152</v>
      </c>
      <c r="C16" s="1" t="s">
        <v>128</v>
      </c>
      <c r="D16" s="2" t="str">
        <f>HYPERLINK("https://www.solarquotes.com.au/glossary.html#lifepo","Lithium Iron Phosphate")</f>
        <v>Lithium Iron Phosphate</v>
      </c>
      <c r="E16" s="1" t="s">
        <v>57</v>
      </c>
      <c r="F16" s="1" t="s">
        <v>153</v>
      </c>
      <c r="G16" s="1" t="s">
        <v>154</v>
      </c>
      <c r="H16" s="1" t="s">
        <v>130</v>
      </c>
      <c r="I16" s="1" t="s">
        <v>155</v>
      </c>
      <c r="J16" s="1" t="s">
        <v>156</v>
      </c>
      <c r="K16" s="1" t="s">
        <v>157</v>
      </c>
      <c r="L16" s="1" t="s">
        <v>135</v>
      </c>
      <c r="M16" s="1" t="s">
        <v>57</v>
      </c>
      <c r="N16" s="1" t="s">
        <v>136</v>
      </c>
      <c r="O16" s="1" t="s">
        <v>158</v>
      </c>
      <c r="P16" s="1" t="s">
        <v>159</v>
      </c>
      <c r="Q16" s="1" t="s">
        <v>39</v>
      </c>
      <c r="R16" s="1" t="s">
        <v>39</v>
      </c>
      <c r="S16" s="1" t="s">
        <v>160</v>
      </c>
      <c r="T16" s="2" t="str">
        <f>HYPERLINK("https://www.solarquotes.com.au/wp-content/uploads/2022/11/TechSpecs-Eveready-Primary-digi.pdf","Yes")</f>
        <v>Yes</v>
      </c>
      <c r="U16" s="2" t="str">
        <f>HYPERLINK("https://www.solarquotes.com.au/wp-content/uploads/2022/11/eveready-warranty.pdf","Yes")</f>
        <v>Yes</v>
      </c>
      <c r="V16" s="1" t="s">
        <v>161</v>
      </c>
      <c r="W16" s="2" t="str">
        <f>HYPERLINK("https://www.solarquotes.com.au/battery-storage/reviews/eveready-review.html","Here")</f>
        <v>Here</v>
      </c>
    </row>
    <row r="17" spans="1:52">
      <c r="A17" s="1" t="s">
        <v>162</v>
      </c>
      <c r="B17" s="1" t="s">
        <v>91</v>
      </c>
      <c r="C17" s="1" t="s">
        <v>128</v>
      </c>
      <c r="D17" s="2" t="str">
        <f>HYPERLINK("https://www.solarquotes.com.au/glossary.html#lifepo","Lithium Iron Phosphate")</f>
        <v>Lithium Iron Phosphate</v>
      </c>
      <c r="E17" s="1" t="s">
        <v>57</v>
      </c>
      <c r="F17" s="1" t="s">
        <v>163</v>
      </c>
      <c r="G17" s="1" t="s">
        <v>164</v>
      </c>
      <c r="H17" s="1" t="s">
        <v>130</v>
      </c>
      <c r="I17" s="1" t="s">
        <v>165</v>
      </c>
      <c r="J17" s="1" t="s">
        <v>156</v>
      </c>
      <c r="K17" s="1" t="s">
        <v>166</v>
      </c>
      <c r="L17" s="1" t="s">
        <v>135</v>
      </c>
      <c r="M17" s="1" t="s">
        <v>57</v>
      </c>
      <c r="N17" s="1" t="s">
        <v>136</v>
      </c>
      <c r="O17" s="1" t="s">
        <v>158</v>
      </c>
      <c r="P17" s="1" t="s">
        <v>159</v>
      </c>
      <c r="Q17" s="1" t="s">
        <v>39</v>
      </c>
      <c r="R17" s="1" t="s">
        <v>39</v>
      </c>
      <c r="S17" s="1" t="s">
        <v>167</v>
      </c>
      <c r="T17" s="2" t="str">
        <f>HYPERLINK("https://www.solarquotes.com.au/wp-content/uploads/2022/11/TechSpecs-Eveready-Primary-digi.pdf","Yes")</f>
        <v>Yes</v>
      </c>
      <c r="U17" s="2" t="str">
        <f>HYPERLINK("https://www.solarquotes.com.au/wp-content/uploads/2022/11/eveready-warranty.pdf","Yes")</f>
        <v>Yes</v>
      </c>
      <c r="V17" s="1" t="s">
        <v>168</v>
      </c>
      <c r="W17" s="2" t="str">
        <f>HYPERLINK("https://www.solarquotes.com.au/battery-storage/reviews/eveready-review.html","Here")</f>
        <v>Here</v>
      </c>
    </row>
    <row r="18" spans="1:52">
      <c r="A18" s="1" t="s">
        <v>169</v>
      </c>
      <c r="B18" s="1" t="s">
        <v>170</v>
      </c>
      <c r="C18" s="1" t="s">
        <v>56</v>
      </c>
      <c r="D18" s="2" t="str">
        <f>HYPERLINK("https://www.solarquotes.com.au/glossary.html#lifepo","Lithium Iron Phosphate")</f>
        <v>Lithium Iron Phosphate</v>
      </c>
      <c r="E18" s="1" t="s">
        <v>57</v>
      </c>
      <c r="F18" s="1" t="s">
        <v>171</v>
      </c>
      <c r="G18" s="1" t="s">
        <v>172</v>
      </c>
      <c r="H18" s="1" t="s">
        <v>173</v>
      </c>
      <c r="I18" s="1" t="s">
        <v>174</v>
      </c>
      <c r="J18" s="1" t="s">
        <v>175</v>
      </c>
      <c r="K18" s="1" t="s">
        <v>176</v>
      </c>
      <c r="L18" s="1" t="s">
        <v>145</v>
      </c>
      <c r="M18" s="1" t="s">
        <v>27</v>
      </c>
      <c r="N18" s="1" t="s">
        <v>177</v>
      </c>
      <c r="O18" s="1" t="s">
        <v>178</v>
      </c>
      <c r="P18" s="1" t="s">
        <v>38</v>
      </c>
      <c r="Q18" s="1" t="s">
        <v>179</v>
      </c>
      <c r="R18" s="1" t="s">
        <v>39</v>
      </c>
      <c r="S18" s="1">
        <v>9855</v>
      </c>
      <c r="T18" s="2" t="str">
        <f>HYPERLINK("https://www.solarquotes.com.au/wp-content/uploads/2019/04/genz-battery-specifications.pdf","Yes")</f>
        <v>Yes</v>
      </c>
      <c r="U18" s="2" t="str">
        <f>HYPERLINK("https://www.solarquotes.com.au/wp-content/uploads/2020/11/genZ-Battery-Warranty-Rackmount-Jan2023-rev2.2.pdf","Yes")</f>
        <v>Yes</v>
      </c>
      <c r="V18" s="1" t="s">
        <v>68</v>
      </c>
      <c r="W18" s="2" t="str">
        <f>HYPERLINK("https://www.solarquotes.com.au/battery-storage/reviews/genz-energy-review.html","Here")</f>
        <v>Here</v>
      </c>
    </row>
    <row r="19" spans="1:52">
      <c r="A19" s="1" t="s">
        <v>180</v>
      </c>
      <c r="B19" s="1" t="s">
        <v>181</v>
      </c>
      <c r="C19" s="1" t="s">
        <v>128</v>
      </c>
      <c r="D19" s="2" t="str">
        <f>HYPERLINK("https://www.solarquotes.com.au/glossary.html#lifepo","Lithium Iron Phosphate")</f>
        <v>Lithium Iron Phosphate</v>
      </c>
      <c r="E19" s="1" t="s">
        <v>57</v>
      </c>
      <c r="F19" s="1" t="s">
        <v>85</v>
      </c>
      <c r="G19" s="1" t="s">
        <v>85</v>
      </c>
      <c r="H19" s="1" t="s">
        <v>182</v>
      </c>
      <c r="I19" s="1" t="s">
        <v>183</v>
      </c>
      <c r="J19" s="1" t="s">
        <v>184</v>
      </c>
      <c r="K19" s="1" t="s">
        <v>185</v>
      </c>
      <c r="L19" s="1" t="s">
        <v>135</v>
      </c>
      <c r="M19" s="1" t="s">
        <v>135</v>
      </c>
      <c r="N19" s="1" t="s">
        <v>186</v>
      </c>
      <c r="O19" s="1" t="s">
        <v>187</v>
      </c>
      <c r="P19" s="1" t="s">
        <v>38</v>
      </c>
      <c r="Q19" s="1" t="s">
        <v>188</v>
      </c>
      <c r="R19" s="1" t="s">
        <v>39</v>
      </c>
      <c r="S19" s="1" t="s">
        <v>189</v>
      </c>
      <c r="T19" s="2" t="str">
        <f>HYPERLINK("https://www.solarquotes.com.au/wp-content/uploads/2022/11/goodwe-battery-hv.pdf","Yes")</f>
        <v>Yes</v>
      </c>
      <c r="U19" s="2" t="str">
        <f>HYPERLINK("https://www.solarquotes.com.au/wp-content/uploads/2022/11/GOODWE-Limited-Warranty-for-Lynx-LX-F-G2-Series-Battery-System-AUNZ.pdf","Yes")</f>
        <v>Yes</v>
      </c>
      <c r="V19" s="1" t="s">
        <v>190</v>
      </c>
      <c r="W19" s="2" t="str">
        <f>HYPERLINK("https://www.solarquotes.com.au/battery-storage/reviews/goodwe-review.html","Here")</f>
        <v>Here</v>
      </c>
    </row>
    <row r="20" spans="1:52">
      <c r="A20" s="1" t="s">
        <v>191</v>
      </c>
      <c r="B20" s="1" t="s">
        <v>192</v>
      </c>
      <c r="C20" s="1" t="s">
        <v>128</v>
      </c>
      <c r="D20" s="2" t="str">
        <f>HYPERLINK("https://www.solarquotes.com.au/glossary.html#lifepo","Lithium Iron Phosphate")</f>
        <v>Lithium Iron Phosphate</v>
      </c>
      <c r="E20" s="1" t="s">
        <v>57</v>
      </c>
      <c r="F20" s="1" t="s">
        <v>193</v>
      </c>
      <c r="G20" s="1" t="s">
        <v>193</v>
      </c>
      <c r="H20" s="1" t="s">
        <v>182</v>
      </c>
      <c r="I20" s="1" t="s">
        <v>194</v>
      </c>
      <c r="J20" s="1" t="s">
        <v>195</v>
      </c>
      <c r="K20" s="1" t="s">
        <v>196</v>
      </c>
      <c r="L20" s="1" t="s">
        <v>135</v>
      </c>
      <c r="M20" s="1" t="s">
        <v>135</v>
      </c>
      <c r="N20" s="1" t="s">
        <v>186</v>
      </c>
      <c r="O20" s="1" t="s">
        <v>187</v>
      </c>
      <c r="P20" s="1" t="s">
        <v>38</v>
      </c>
      <c r="Q20" s="1" t="s">
        <v>188</v>
      </c>
      <c r="R20" s="1" t="s">
        <v>39</v>
      </c>
      <c r="S20" s="1" t="s">
        <v>197</v>
      </c>
      <c r="T20" s="2" t="str">
        <f>HYPERLINK("https://www.solarquotes.com.au/wp-content/uploads/2022/11/goodwe-lynx-home-f.pdf","Yes")</f>
        <v>Yes</v>
      </c>
      <c r="U20" s="2" t="str">
        <f>HYPERLINK("https://www.solarquotes.com.au/wp-content/uploads/2022/11/GOODWE-Limited-Warranty-for-Lynx-LX-F-G2-Series-Battery-System-AUNZ.pdf","Yes")</f>
        <v>Yes</v>
      </c>
      <c r="V20" s="1" t="s">
        <v>68</v>
      </c>
      <c r="W20" s="2" t="str">
        <f>HYPERLINK("https://www.solarquotes.com.au/battery-storage/reviews/goodwe-review.html","Here")</f>
        <v>Here</v>
      </c>
    </row>
    <row r="21" spans="1:52">
      <c r="A21" s="1" t="s">
        <v>198</v>
      </c>
      <c r="B21" s="1" t="s">
        <v>199</v>
      </c>
      <c r="C21" s="1" t="s">
        <v>56</v>
      </c>
      <c r="D21" s="2" t="str">
        <f>HYPERLINK("https://www.solarquotes.com.au/glossary.html#lifepo","Lithium Iron Phosphate")</f>
        <v>Lithium Iron Phosphate</v>
      </c>
      <c r="E21" s="1" t="s">
        <v>57</v>
      </c>
      <c r="F21" s="1" t="s">
        <v>200</v>
      </c>
      <c r="G21" s="1" t="s">
        <v>201</v>
      </c>
      <c r="H21" s="1" t="s">
        <v>130</v>
      </c>
      <c r="I21" s="1" t="s">
        <v>202</v>
      </c>
      <c r="J21" s="1" t="s">
        <v>87</v>
      </c>
      <c r="K21" s="1" t="s">
        <v>203</v>
      </c>
      <c r="L21" s="1" t="s">
        <v>135</v>
      </c>
      <c r="M21" s="1" t="s">
        <v>135</v>
      </c>
      <c r="N21" s="1" t="s">
        <v>136</v>
      </c>
      <c r="O21" s="1" t="s">
        <v>204</v>
      </c>
      <c r="P21" s="1" t="s">
        <v>38</v>
      </c>
      <c r="Q21" s="1" t="s">
        <v>205</v>
      </c>
      <c r="R21" s="1" t="s">
        <v>39</v>
      </c>
      <c r="S21" s="1" t="s">
        <v>206</v>
      </c>
      <c r="T21" s="2" t="str">
        <f>HYPERLINK("https://www.solarquotes.com.au/wp-content/uploads/2020/11/ARK-LV-Battery-Datasheet.pdf","Yes")</f>
        <v>Yes</v>
      </c>
      <c r="U21" s="1" t="s">
        <v>57</v>
      </c>
      <c r="V21" s="1" t="s">
        <v>207</v>
      </c>
      <c r="W21" s="2" t="str">
        <f>HYPERLINK("https://www.solarquotes.com.au/battery-storage/reviews/growatt-review.html","Here")</f>
        <v>Here</v>
      </c>
    </row>
    <row r="22" spans="1:52">
      <c r="A22" s="1" t="s">
        <v>208</v>
      </c>
      <c r="B22" s="1" t="s">
        <v>199</v>
      </c>
      <c r="C22" s="1" t="s">
        <v>56</v>
      </c>
      <c r="D22" s="2" t="str">
        <f>HYPERLINK("https://www.solarquotes.com.au/glossary.html#lifepo","Lithium Iron Phosphate")</f>
        <v>Lithium Iron Phosphate</v>
      </c>
      <c r="E22" s="1" t="s">
        <v>57</v>
      </c>
      <c r="F22" s="1" t="s">
        <v>200</v>
      </c>
      <c r="G22" s="1" t="s">
        <v>201</v>
      </c>
      <c r="H22" s="1" t="s">
        <v>130</v>
      </c>
      <c r="I22" s="1" t="s">
        <v>209</v>
      </c>
      <c r="J22" s="1" t="s">
        <v>87</v>
      </c>
      <c r="K22" s="1" t="s">
        <v>210</v>
      </c>
      <c r="L22" s="1" t="s">
        <v>135</v>
      </c>
      <c r="M22" s="1" t="s">
        <v>135</v>
      </c>
      <c r="N22" s="1" t="s">
        <v>136</v>
      </c>
      <c r="O22" s="1" t="s">
        <v>204</v>
      </c>
      <c r="P22" s="1" t="s">
        <v>38</v>
      </c>
      <c r="Q22" s="1" t="s">
        <v>205</v>
      </c>
      <c r="R22" s="1" t="s">
        <v>39</v>
      </c>
      <c r="S22" s="1" t="s">
        <v>206</v>
      </c>
      <c r="T22" s="2" t="str">
        <f>HYPERLINK("https://www.solarquotes.com.au/wp-content/uploads/2023/01/growatt-ark-hv.pdf","Yes")</f>
        <v>Yes</v>
      </c>
      <c r="U22" s="1" t="s">
        <v>57</v>
      </c>
      <c r="V22" s="1" t="s">
        <v>207</v>
      </c>
      <c r="W22" s="2" t="str">
        <f>HYPERLINK("https://www.solarquotes.com.au/battery-storage/reviews/growatt-review.html","Here")</f>
        <v>Here</v>
      </c>
    </row>
    <row r="23" spans="1:52">
      <c r="A23" s="1" t="s">
        <v>211</v>
      </c>
      <c r="B23" s="1" t="s">
        <v>212</v>
      </c>
      <c r="C23" s="1" t="s">
        <v>56</v>
      </c>
      <c r="D23" s="1" t="s">
        <v>213</v>
      </c>
      <c r="E23" s="1" t="s">
        <v>57</v>
      </c>
      <c r="F23" s="1" t="s">
        <v>214</v>
      </c>
      <c r="G23" s="1" t="s">
        <v>215</v>
      </c>
      <c r="H23" s="1" t="s">
        <v>130</v>
      </c>
      <c r="I23" s="1" t="s">
        <v>209</v>
      </c>
      <c r="J23" s="1" t="s">
        <v>87</v>
      </c>
      <c r="K23" s="1" t="s">
        <v>216</v>
      </c>
      <c r="L23" s="1" t="s">
        <v>135</v>
      </c>
      <c r="M23" s="1" t="s">
        <v>135</v>
      </c>
      <c r="N23" s="1" t="s">
        <v>217</v>
      </c>
      <c r="O23" s="1" t="s">
        <v>204</v>
      </c>
      <c r="P23" s="1" t="s">
        <v>38</v>
      </c>
      <c r="Q23" s="1" t="s">
        <v>205</v>
      </c>
      <c r="R23" s="1" t="s">
        <v>39</v>
      </c>
      <c r="S23" s="1" t="s">
        <v>218</v>
      </c>
      <c r="T23" s="2" t="str">
        <f>HYPERLINK("https://www.solarquotes.com.au/wp-content/uploads/2023/11/Datasheet_APX_5.0_30.0P_S1.pdf","Yes")</f>
        <v>Yes</v>
      </c>
      <c r="U23" s="2" t="str">
        <f>HYPERLINK("https://www.solarquotes.com.au/wp-content/uploads/2023/11/Warranty_TCs_Growatt_APX_Series.pdf","No")</f>
        <v>No</v>
      </c>
      <c r="V23" s="1" t="s">
        <v>219</v>
      </c>
      <c r="W23" s="2" t="str">
        <f>HYPERLINK("https://www.solarquotes.com.au/battery-storage/reviews/growatt-review.html","Here")</f>
        <v>Here</v>
      </c>
    </row>
    <row r="24" spans="1:52">
      <c r="A24" s="1" t="s">
        <v>220</v>
      </c>
      <c r="B24" s="1" t="s">
        <v>221</v>
      </c>
      <c r="C24" s="2" t="str">
        <f>HYPERLINK("https://www.solarquotes.com.au/blog/huawei-luna2000-battery-review/","Yes, review here.")</f>
        <v>Yes, review here.</v>
      </c>
      <c r="D24" s="2" t="str">
        <f>HYPERLINK("https://www.solarquotes.com.au/glossary.html#lifepo","Lithium Iron Phosphate")</f>
        <v>Lithium Iron Phosphate</v>
      </c>
      <c r="E24" s="1" t="s">
        <v>57</v>
      </c>
      <c r="F24" s="1" t="s">
        <v>222</v>
      </c>
      <c r="G24" s="1" t="s">
        <v>222</v>
      </c>
      <c r="H24" s="1" t="s">
        <v>223</v>
      </c>
      <c r="I24" s="1" t="s">
        <v>224</v>
      </c>
      <c r="J24" s="1" t="s">
        <v>87</v>
      </c>
      <c r="K24" s="1" t="s">
        <v>225</v>
      </c>
      <c r="L24" s="1" t="s">
        <v>135</v>
      </c>
      <c r="M24" s="1" t="s">
        <v>27</v>
      </c>
      <c r="N24" s="1" t="s">
        <v>226</v>
      </c>
      <c r="O24" s="1" t="s">
        <v>227</v>
      </c>
      <c r="P24" s="1" t="s">
        <v>38</v>
      </c>
      <c r="Q24" s="1" t="s">
        <v>228</v>
      </c>
      <c r="R24" s="1" t="s">
        <v>39</v>
      </c>
      <c r="S24" s="1" t="s">
        <v>229</v>
      </c>
      <c r="T24" s="2" t="str">
        <f>HYPERLINK("https://www.solarquotes.com.au/wp-content/uploads/2021/02/istore-battery.pdf","Yes")</f>
        <v>Yes</v>
      </c>
      <c r="U24" s="2" t="str">
        <f>HYPERLINK("https://www.solarquotes.com.au/wp-content/uploads/2021/02/istore-pv-products-warranty-oct24.pdf","Yes")</f>
        <v>Yes</v>
      </c>
      <c r="V24" s="1" t="s">
        <v>82</v>
      </c>
      <c r="W24" s="2" t="str">
        <f>HYPERLINK("https://istore.net.au/","Here")</f>
        <v>Here</v>
      </c>
    </row>
    <row r="25" spans="1:52">
      <c r="A25" s="1" t="s">
        <v>230</v>
      </c>
      <c r="B25" s="1" t="s">
        <v>231</v>
      </c>
      <c r="C25" s="2" t="str">
        <f>HYPERLINK("https://www.solarquotes.com.au/blog/huawei-luna2000-battery-review/","Yes, review here.")</f>
        <v>Yes, review here.</v>
      </c>
      <c r="D25" s="2" t="str">
        <f>HYPERLINK("https://www.solarquotes.com.au/glossary.html#lifepo","Lithium Iron Phosphate")</f>
        <v>Lithium Iron Phosphate</v>
      </c>
      <c r="E25" s="1" t="s">
        <v>57</v>
      </c>
      <c r="F25" s="1" t="s">
        <v>232</v>
      </c>
      <c r="G25" s="1" t="s">
        <v>232</v>
      </c>
      <c r="H25" s="1" t="s">
        <v>223</v>
      </c>
      <c r="I25" s="1" t="s">
        <v>233</v>
      </c>
      <c r="J25" s="1" t="s">
        <v>87</v>
      </c>
      <c r="K25" s="1" t="s">
        <v>234</v>
      </c>
      <c r="L25" s="1" t="s">
        <v>135</v>
      </c>
      <c r="M25" s="1" t="s">
        <v>27</v>
      </c>
      <c r="N25" s="1" t="s">
        <v>226</v>
      </c>
      <c r="O25" s="1" t="s">
        <v>227</v>
      </c>
      <c r="P25" s="1" t="s">
        <v>38</v>
      </c>
      <c r="Q25" s="1" t="s">
        <v>228</v>
      </c>
      <c r="R25" s="1" t="s">
        <v>39</v>
      </c>
      <c r="S25" s="1" t="s">
        <v>235</v>
      </c>
      <c r="T25" s="2" t="str">
        <f>HYPERLINK("https://www.solarquotes.com.au/wp-content/uploads/2021/02/istore-battery.pdf","Yes")</f>
        <v>Yes</v>
      </c>
      <c r="U25" s="2" t="str">
        <f>HYPERLINK("https://www.solarquotes.com.au/wp-content/uploads/2021/02/istore-pv-products-warranty-oct24.pdf","Yes")</f>
        <v>Yes</v>
      </c>
      <c r="V25" s="1" t="s">
        <v>236</v>
      </c>
      <c r="W25" s="2" t="str">
        <f>HYPERLINK("https://istore.net.au/","Here")</f>
        <v>Here</v>
      </c>
    </row>
    <row r="26" spans="1:52">
      <c r="A26" s="1" t="s">
        <v>237</v>
      </c>
      <c r="B26" s="1" t="s">
        <v>238</v>
      </c>
      <c r="C26" s="2" t="str">
        <f>HYPERLINK("https://www.solarquotes.com.au/blog/huawei-luna2000-battery-review/","Yes, review here.")</f>
        <v>Yes, review here.</v>
      </c>
      <c r="D26" s="2" t="str">
        <f>HYPERLINK("https://www.solarquotes.com.au/glossary.html#lifepo","Lithium Iron Phosphate")</f>
        <v>Lithium Iron Phosphate</v>
      </c>
      <c r="E26" s="1" t="s">
        <v>57</v>
      </c>
      <c r="F26" s="1" t="s">
        <v>239</v>
      </c>
      <c r="G26" s="1" t="s">
        <v>239</v>
      </c>
      <c r="H26" s="1" t="s">
        <v>223</v>
      </c>
      <c r="I26" s="1" t="s">
        <v>240</v>
      </c>
      <c r="J26" s="1" t="s">
        <v>241</v>
      </c>
      <c r="K26" s="1" t="s">
        <v>242</v>
      </c>
      <c r="L26" s="1" t="s">
        <v>135</v>
      </c>
      <c r="M26" s="1" t="s">
        <v>27</v>
      </c>
      <c r="N26" s="1" t="s">
        <v>226</v>
      </c>
      <c r="O26" s="1" t="s">
        <v>227</v>
      </c>
      <c r="P26" s="1" t="s">
        <v>38</v>
      </c>
      <c r="Q26" s="1" t="s">
        <v>228</v>
      </c>
      <c r="R26" s="1" t="s">
        <v>39</v>
      </c>
      <c r="S26" s="1" t="s">
        <v>243</v>
      </c>
      <c r="T26" s="2" t="str">
        <f>HYPERLINK("https://www.solarquotes.com.au/wp-content/uploads/2021/02/istore-battery.pdf","Yes")</f>
        <v>Yes</v>
      </c>
      <c r="U26" s="2" t="str">
        <f>HYPERLINK("https://www.solarquotes.com.au/wp-content/uploads/2021/02/istore-pv-products-warranty-oct24.pdf","Yes")</f>
        <v>Yes</v>
      </c>
      <c r="V26" s="1" t="s">
        <v>89</v>
      </c>
      <c r="W26" s="2" t="str">
        <f>HYPERLINK("https://istore.net.au/","Here")</f>
        <v>Here</v>
      </c>
    </row>
    <row r="27" spans="1:52">
      <c r="A27" s="1" t="s">
        <v>244</v>
      </c>
      <c r="B27" s="1" t="s">
        <v>245</v>
      </c>
      <c r="C27" s="2" t="str">
        <f>HYPERLINK("https://www.solarquotes.com.au/blog/jinko-solar-suntank-warranty/","Yes, review here.")</f>
        <v>Yes, review here.</v>
      </c>
      <c r="D27" s="2" t="str">
        <f>HYPERLINK("https://www.solarquotes.com.au/glossary.html#lifepo","Lithium Iron Phosphate")</f>
        <v>Lithium Iron Phosphate</v>
      </c>
      <c r="E27" s="1" t="s">
        <v>57</v>
      </c>
      <c r="F27" s="1" t="s">
        <v>97</v>
      </c>
      <c r="G27" s="1" t="s">
        <v>246</v>
      </c>
      <c r="H27" s="1" t="s">
        <v>130</v>
      </c>
      <c r="I27" s="1" t="s">
        <v>247</v>
      </c>
      <c r="J27" s="1" t="s">
        <v>143</v>
      </c>
      <c r="K27" s="1" t="s">
        <v>248</v>
      </c>
      <c r="L27" s="1" t="s">
        <v>135</v>
      </c>
      <c r="M27" s="1" t="s">
        <v>135</v>
      </c>
      <c r="N27" s="1" t="s">
        <v>136</v>
      </c>
      <c r="O27" s="1" t="s">
        <v>249</v>
      </c>
      <c r="P27" s="1" t="s">
        <v>38</v>
      </c>
      <c r="Q27" s="1" t="s">
        <v>250</v>
      </c>
      <c r="R27" s="1" t="s">
        <v>39</v>
      </c>
      <c r="S27" s="1" t="s">
        <v>251</v>
      </c>
      <c r="T27" s="2" t="str">
        <f>HYPERLINK("https://www.solarquotes.com.au/wp-content/uploads/2023/05/jinko-suntank-battery.pdf","Yes")</f>
        <v>Yes</v>
      </c>
      <c r="U27" s="2" t="str">
        <f>HYPERLINK("https://www.solarquotes.com.au/wp-content/uploads/2023/05/Limited-Warranty-for-AU-Residential-ESS-JKS-V3-20230713.pdf","Yes")</f>
        <v>Yes</v>
      </c>
      <c r="V27" s="1" t="s">
        <v>252</v>
      </c>
      <c r="W27" s="2" t="str">
        <f>HYPERLINK("https://www.solarquotes.com.au/panels/jinko-solar-review.html","Here")</f>
        <v>Here</v>
      </c>
    </row>
    <row r="28" spans="1:52">
      <c r="A28" s="1" t="s">
        <v>253</v>
      </c>
      <c r="B28" s="1" t="s">
        <v>254</v>
      </c>
      <c r="C28" s="2" t="str">
        <f>HYPERLINK("https://www.solarquotes.com.au/blog/jinko-solar-suntank-warranty/","Yes, review here.")</f>
        <v>Yes, review here.</v>
      </c>
      <c r="D28" s="2" t="str">
        <f>HYPERLINK("https://www.solarquotes.com.au/glossary.html#lifepo","Lithium Iron Phosphate")</f>
        <v>Lithium Iron Phosphate</v>
      </c>
      <c r="E28" s="1" t="s">
        <v>57</v>
      </c>
      <c r="F28" s="1" t="s">
        <v>92</v>
      </c>
      <c r="G28" s="1" t="s">
        <v>201</v>
      </c>
      <c r="H28" s="1" t="s">
        <v>130</v>
      </c>
      <c r="I28" s="1" t="s">
        <v>165</v>
      </c>
      <c r="J28" s="1" t="s">
        <v>255</v>
      </c>
      <c r="K28" s="1" t="s">
        <v>256</v>
      </c>
      <c r="L28" s="1" t="s">
        <v>135</v>
      </c>
      <c r="M28" s="1" t="s">
        <v>135</v>
      </c>
      <c r="N28" s="1" t="s">
        <v>136</v>
      </c>
      <c r="O28" s="1" t="s">
        <v>249</v>
      </c>
      <c r="P28" s="1" t="s">
        <v>38</v>
      </c>
      <c r="Q28" s="1" t="s">
        <v>250</v>
      </c>
      <c r="R28" s="1" t="s">
        <v>39</v>
      </c>
      <c r="S28" s="1" t="s">
        <v>257</v>
      </c>
      <c r="T28" s="2" t="str">
        <f>HYPERLINK("https://www.solarquotes.com.au/wp-content/uploads/2023/05/jinko-suntank-battery.pdf","Yes")</f>
        <v>Yes</v>
      </c>
      <c r="U28" s="2" t="str">
        <f>HYPERLINK("https://www.solarquotes.com.au/wp-content/uploads/2023/05/Limited-Warranty-for-AU-Residential-ESS-JKS-V3-20230713.pdf","Yes")</f>
        <v>Yes</v>
      </c>
      <c r="V28" s="1" t="s">
        <v>94</v>
      </c>
      <c r="W28" s="2" t="str">
        <f>HYPERLINK("https://www.solarquotes.com.au/panels/jinko-solar-review.html","Here")</f>
        <v>Here</v>
      </c>
    </row>
    <row r="29" spans="1:52">
      <c r="A29" s="1" t="s">
        <v>258</v>
      </c>
      <c r="B29" s="1" t="s">
        <v>259</v>
      </c>
      <c r="C29" s="2" t="str">
        <f>HYPERLINK("https://www.solarquotes.com.au/blog/jinko-solar-suntank-warranty/","Yes, review here.")</f>
        <v>Yes, review here.</v>
      </c>
      <c r="D29" s="2" t="str">
        <f>HYPERLINK("https://www.solarquotes.com.au/glossary.html#lifepo","Lithium Iron Phosphate")</f>
        <v>Lithium Iron Phosphate</v>
      </c>
      <c r="E29" s="1" t="s">
        <v>57</v>
      </c>
      <c r="F29" s="1" t="s">
        <v>85</v>
      </c>
      <c r="G29" s="1" t="s">
        <v>260</v>
      </c>
      <c r="H29" s="1" t="s">
        <v>130</v>
      </c>
      <c r="I29" s="1" t="s">
        <v>202</v>
      </c>
      <c r="J29" s="1" t="s">
        <v>255</v>
      </c>
      <c r="K29" s="1" t="s">
        <v>261</v>
      </c>
      <c r="L29" s="1" t="s">
        <v>135</v>
      </c>
      <c r="M29" s="1" t="s">
        <v>135</v>
      </c>
      <c r="N29" s="1" t="s">
        <v>136</v>
      </c>
      <c r="O29" s="1" t="s">
        <v>249</v>
      </c>
      <c r="P29" s="1" t="s">
        <v>38</v>
      </c>
      <c r="Q29" s="1" t="s">
        <v>250</v>
      </c>
      <c r="R29" s="1" t="s">
        <v>39</v>
      </c>
      <c r="S29" s="1" t="s">
        <v>262</v>
      </c>
      <c r="T29" s="2" t="str">
        <f>HYPERLINK("https://www.solarquotes.com.au/wp-content/uploads/2023/05/jinko-suntank-battery.pdf","Yes")</f>
        <v>Yes</v>
      </c>
      <c r="U29" s="2" t="str">
        <f>HYPERLINK("https://www.solarquotes.com.au/wp-content/uploads/2023/05/Limited-Warranty-for-AU-Residential-ESS-JKS-V3-20230713.pdf","Yes")</f>
        <v>Yes</v>
      </c>
      <c r="V29" s="1" t="s">
        <v>263</v>
      </c>
      <c r="W29" s="2" t="str">
        <f>HYPERLINK("https://www.solarquotes.com.au/panels/jinko-solar-review.html","Here")</f>
        <v>Here</v>
      </c>
    </row>
    <row r="30" spans="1:52">
      <c r="A30" s="1" t="s">
        <v>264</v>
      </c>
      <c r="B30" s="1" t="s">
        <v>265</v>
      </c>
      <c r="C30" s="2" t="str">
        <f>HYPERLINK("https://www.solarquotes.com.au/blog/new-lg-chem-resu-batteries-smaller-powerful-cheaper-powerwall/","Yes, review here.")</f>
        <v>Yes, review here.</v>
      </c>
      <c r="D30" s="2" t="str">
        <f>HYPERLINK("https://www.solarquotes.com.au/glossary.html#nmc","NMC")</f>
        <v>NMC</v>
      </c>
      <c r="E30" s="1" t="s">
        <v>57</v>
      </c>
      <c r="F30" s="1" t="s">
        <v>266</v>
      </c>
      <c r="G30" s="1" t="s">
        <v>267</v>
      </c>
      <c r="H30" s="1" t="s">
        <v>268</v>
      </c>
      <c r="I30" s="1" t="s">
        <v>269</v>
      </c>
      <c r="J30" s="1" t="s">
        <v>270</v>
      </c>
      <c r="K30" s="1" t="s">
        <v>271</v>
      </c>
      <c r="L30" s="1" t="s">
        <v>272</v>
      </c>
      <c r="M30" s="1" t="s">
        <v>27</v>
      </c>
      <c r="N30" s="1" t="s">
        <v>186</v>
      </c>
      <c r="O30" s="1" t="s">
        <v>273</v>
      </c>
      <c r="P30" s="1" t="s">
        <v>274</v>
      </c>
      <c r="Q30" s="1" t="s">
        <v>275</v>
      </c>
      <c r="R30" s="1" t="s">
        <v>39</v>
      </c>
      <c r="S30" s="1" t="s">
        <v>276</v>
      </c>
      <c r="T30" s="2" t="str">
        <f>HYPERLINK("https://www.solarquotes.com.au/wp-content/uploads/2020/02/lg-chem-resu-specs.pdf","Yes")</f>
        <v>Yes</v>
      </c>
      <c r="U30" s="2" t="str">
        <f>HYPERLINK("https://www.solarquotes.com.au/wp-content/uploads/2020/11/lg-chem-warranty.pdf","Yes")</f>
        <v>Yes</v>
      </c>
      <c r="V30" s="1" t="s">
        <v>117</v>
      </c>
      <c r="W30" s="2" t="str">
        <f>HYPERLINK("https://www.solarquotes.com.au/battery-storage/reviews/lg-chem-review.html","Here")</f>
        <v>Here</v>
      </c>
    </row>
    <row r="31" spans="1:52">
      <c r="A31" s="1" t="s">
        <v>277</v>
      </c>
      <c r="B31" s="1" t="s">
        <v>278</v>
      </c>
      <c r="C31" s="2" t="str">
        <f>HYPERLINK("https://www.solarquotes.com.au/blog/new-lg-chem-resu-batteries-smaller-powerful-cheaper-powerwall/","Yes, review here.")</f>
        <v>Yes, review here.</v>
      </c>
      <c r="D31" s="2" t="str">
        <f>HYPERLINK("https://www.solarquotes.com.au/glossary.html#nmc","NMC")</f>
        <v>NMC</v>
      </c>
      <c r="E31" s="1" t="s">
        <v>57</v>
      </c>
      <c r="F31" s="1" t="s">
        <v>279</v>
      </c>
      <c r="G31" s="1" t="s">
        <v>280</v>
      </c>
      <c r="H31" s="1" t="s">
        <v>268</v>
      </c>
      <c r="I31" s="1" t="s">
        <v>281</v>
      </c>
      <c r="J31" s="1" t="s">
        <v>282</v>
      </c>
      <c r="K31" s="1" t="s">
        <v>283</v>
      </c>
      <c r="L31" s="1" t="s">
        <v>272</v>
      </c>
      <c r="M31" s="1" t="s">
        <v>27</v>
      </c>
      <c r="N31" s="1" t="s">
        <v>186</v>
      </c>
      <c r="O31" s="1" t="s">
        <v>273</v>
      </c>
      <c r="P31" s="1" t="s">
        <v>284</v>
      </c>
      <c r="Q31" s="1" t="s">
        <v>275</v>
      </c>
      <c r="R31" s="1" t="s">
        <v>39</v>
      </c>
      <c r="S31" s="1" t="s">
        <v>285</v>
      </c>
      <c r="T31" s="2" t="str">
        <f>HYPERLINK("https://www.solarquotes.com.au/wp-content/uploads/2020/02/lg-chem-resu-specs.pdf","Yes")</f>
        <v>Yes</v>
      </c>
      <c r="U31" s="2" t="str">
        <f>HYPERLINK("https://www.solarquotes.com.au/wp-content/uploads/2020/11/lg-chem-lv-resu-limited-warranty.pdf","Yes")</f>
        <v>Yes</v>
      </c>
      <c r="V31" s="1" t="s">
        <v>75</v>
      </c>
      <c r="W31" s="2" t="str">
        <f>HYPERLINK("https://www.solarquotes.com.au/battery-storage/reviews/lg-chem-review.html","Here")</f>
        <v>Here</v>
      </c>
    </row>
    <row r="32" spans="1:52">
      <c r="A32" s="1" t="s">
        <v>286</v>
      </c>
      <c r="B32" s="1" t="s">
        <v>287</v>
      </c>
      <c r="C32" s="2" t="str">
        <f>HYPERLINK("https://www.solarquotes.com.au/blog/new-lg-chem-resu-batteries-smaller-powerful-cheaper-powerwall/","Yes, review here.")</f>
        <v>Yes, review here.</v>
      </c>
      <c r="D32" s="2" t="str">
        <f>HYPERLINK("https://www.solarquotes.com.au/glossary.html#nmc","NMC")</f>
        <v>NMC</v>
      </c>
      <c r="E32" s="1" t="s">
        <v>57</v>
      </c>
      <c r="F32" s="1" t="s">
        <v>288</v>
      </c>
      <c r="G32" s="1" t="s">
        <v>289</v>
      </c>
      <c r="H32" s="1" t="s">
        <v>268</v>
      </c>
      <c r="I32" s="1" t="s">
        <v>290</v>
      </c>
      <c r="J32" s="1" t="s">
        <v>291</v>
      </c>
      <c r="K32" s="1" t="s">
        <v>292</v>
      </c>
      <c r="L32" s="1" t="s">
        <v>272</v>
      </c>
      <c r="M32" s="1" t="s">
        <v>27</v>
      </c>
      <c r="N32" s="1" t="s">
        <v>186</v>
      </c>
      <c r="O32" s="1" t="s">
        <v>293</v>
      </c>
      <c r="P32" s="1" t="s">
        <v>38</v>
      </c>
      <c r="Q32" s="1" t="s">
        <v>275</v>
      </c>
      <c r="R32" s="1" t="s">
        <v>39</v>
      </c>
      <c r="S32" s="1" t="s">
        <v>294</v>
      </c>
      <c r="T32" s="2" t="str">
        <f>HYPERLINK("https://www.solarquotes.com.au/wp-content/uploads/2020/11/210727_Data_sheet_RESU12_ver1.4.pdf","Yes")</f>
        <v>Yes</v>
      </c>
      <c r="U32" s="2" t="str">
        <f>HYPERLINK("https://www.solarquotes.com.au/wp-content/uploads/2020/11/210827-RESU12-LG-Energy-Solution_-Lithium-ion-Battery-Limited-Warranty-AU_v1-1_final.pdf","Yes")</f>
        <v>Yes</v>
      </c>
      <c r="V32" s="1" t="s">
        <v>295</v>
      </c>
      <c r="W32" s="2" t="str">
        <f>HYPERLINK("https://www.solarquotes.com.au/battery-storage/reviews/lg-chem-review.html","Here")</f>
        <v>Here</v>
      </c>
    </row>
    <row r="33" spans="1:52">
      <c r="A33" s="1" t="s">
        <v>296</v>
      </c>
      <c r="B33" s="1" t="s">
        <v>70</v>
      </c>
      <c r="C33" s="1" t="s">
        <v>128</v>
      </c>
      <c r="D33" s="1" t="s">
        <v>297</v>
      </c>
      <c r="E33" s="1" t="s">
        <v>57</v>
      </c>
      <c r="F33" s="1" t="s">
        <v>232</v>
      </c>
      <c r="G33" s="1" t="s">
        <v>193</v>
      </c>
      <c r="H33" s="1" t="s">
        <v>298</v>
      </c>
      <c r="I33" s="1" t="s">
        <v>299</v>
      </c>
      <c r="J33" s="1" t="s">
        <v>291</v>
      </c>
      <c r="K33" s="1" t="s">
        <v>300</v>
      </c>
      <c r="L33" s="1" t="s">
        <v>272</v>
      </c>
      <c r="M33" s="1" t="s">
        <v>27</v>
      </c>
      <c r="N33" s="1" t="s">
        <v>186</v>
      </c>
      <c r="O33" s="1" t="s">
        <v>293</v>
      </c>
      <c r="P33" s="1" t="s">
        <v>301</v>
      </c>
      <c r="Q33" s="1" t="s">
        <v>302</v>
      </c>
      <c r="R33" s="1" t="s">
        <v>303</v>
      </c>
      <c r="S33" s="1" t="s">
        <v>304</v>
      </c>
      <c r="T33" s="2" t="str">
        <f>HYPERLINK("https://www.solarquotes.com.au/wp-content/uploads/2021/10/lg-chem-resu-prime-10h.pdf","Yes")</f>
        <v>Yes</v>
      </c>
      <c r="U33" s="2" t="str">
        <f>HYPERLINK("https://www.solarquotes.com.au/wp-content/uploads/2021/10/lg-chem-resu-prime-warranty.pdf","Yes")</f>
        <v>Yes</v>
      </c>
      <c r="V33" s="1" t="s">
        <v>117</v>
      </c>
      <c r="W33" s="2" t="str">
        <f>HYPERLINK("https://www.solarquotes.com.au/battery-storage/reviews/lg-chem-review.html","Here")</f>
        <v>Here</v>
      </c>
    </row>
    <row r="34" spans="1:52">
      <c r="A34" s="1" t="s">
        <v>305</v>
      </c>
      <c r="B34" s="1" t="s">
        <v>306</v>
      </c>
      <c r="C34" s="1" t="s">
        <v>128</v>
      </c>
      <c r="D34" s="1" t="s">
        <v>297</v>
      </c>
      <c r="E34" s="1" t="s">
        <v>57</v>
      </c>
      <c r="F34" s="1" t="s">
        <v>307</v>
      </c>
      <c r="G34" s="1" t="s">
        <v>307</v>
      </c>
      <c r="H34" s="1" t="s">
        <v>298</v>
      </c>
      <c r="I34" s="1" t="s">
        <v>308</v>
      </c>
      <c r="J34" s="1" t="s">
        <v>309</v>
      </c>
      <c r="K34" s="1" t="s">
        <v>310</v>
      </c>
      <c r="L34" s="1" t="s">
        <v>272</v>
      </c>
      <c r="M34" s="1" t="s">
        <v>27</v>
      </c>
      <c r="N34" s="1" t="s">
        <v>186</v>
      </c>
      <c r="O34" s="1" t="s">
        <v>293</v>
      </c>
      <c r="P34" s="1" t="s">
        <v>311</v>
      </c>
      <c r="Q34" s="1" t="s">
        <v>302</v>
      </c>
      <c r="R34" s="1" t="s">
        <v>303</v>
      </c>
      <c r="S34" s="1" t="s">
        <v>312</v>
      </c>
      <c r="T34" s="2" t="str">
        <f>HYPERLINK("https://www.solarquotes.com.au/wp-content/uploads/2021/10/lg-chem-resu-prime-16h.pdf","Yes")</f>
        <v>Yes</v>
      </c>
      <c r="U34" s="2" t="str">
        <f>HYPERLINK("https://www.solarquotes.com.au/wp-content/uploads/2021/10/lg-chem-resu-prime-warranty.pdf","Yes")</f>
        <v>Yes</v>
      </c>
      <c r="V34" s="1" t="s">
        <v>190</v>
      </c>
      <c r="W34" s="2" t="str">
        <f>HYPERLINK("https://www.solarquotes.com.au/battery-storage/reviews/lg-chem-review.html","Here")</f>
        <v>Here</v>
      </c>
    </row>
    <row r="35" spans="1:52">
      <c r="A35" s="1" t="s">
        <v>313</v>
      </c>
      <c r="B35" s="1" t="s">
        <v>314</v>
      </c>
      <c r="C35" s="1" t="s">
        <v>56</v>
      </c>
      <c r="D35" s="2" t="str">
        <f>HYPERLINK("https://www.solarquotes.com.au/glossary.html#lifepo","Lithium Iron Phosphate")</f>
        <v>Lithium Iron Phosphate</v>
      </c>
      <c r="E35" s="1" t="s">
        <v>57</v>
      </c>
      <c r="F35" s="1" t="s">
        <v>315</v>
      </c>
      <c r="G35" s="1" t="s">
        <v>315</v>
      </c>
      <c r="H35" s="1" t="s">
        <v>316</v>
      </c>
      <c r="I35" s="1" t="s">
        <v>317</v>
      </c>
      <c r="J35" s="1" t="s">
        <v>123</v>
      </c>
      <c r="K35" s="1" t="s">
        <v>318</v>
      </c>
      <c r="L35" s="1" t="s">
        <v>319</v>
      </c>
      <c r="M35" s="1" t="s">
        <v>27</v>
      </c>
      <c r="N35" s="1" t="s">
        <v>320</v>
      </c>
      <c r="O35" s="1" t="s">
        <v>321</v>
      </c>
      <c r="P35" s="1" t="s">
        <v>38</v>
      </c>
      <c r="Q35" s="1" t="s">
        <v>322</v>
      </c>
      <c r="R35" s="1" t="s">
        <v>39</v>
      </c>
      <c r="S35" s="1">
        <v>9636</v>
      </c>
      <c r="T35" s="2" t="str">
        <f>HYPERLINK("https://www.solarquotes.com.au/wp-content/uploads/2020/11/LiFe_Premium_Specifications.pdf","Yes")</f>
        <v>Yes</v>
      </c>
      <c r="U35" s="2" t="str">
        <f>HYPERLINK("https://www.solarquotes.com.au/wp-content/uploads/2018/12/powerplus-warranty.pdf","Yes")</f>
        <v>Yes</v>
      </c>
      <c r="V35" s="1" t="s">
        <v>323</v>
      </c>
      <c r="W35" s="2" t="str">
        <f>HYPERLINK("https://www.solarquotes.com.au/battery-storage/reviews/powerplus-energy-review.html","Here")</f>
        <v>Here</v>
      </c>
    </row>
    <row r="36" spans="1:52">
      <c r="A36" s="1" t="s">
        <v>324</v>
      </c>
      <c r="B36" s="1" t="s">
        <v>325</v>
      </c>
      <c r="C36" s="1" t="s">
        <v>56</v>
      </c>
      <c r="D36" s="2" t="str">
        <f>HYPERLINK("https://www.solarquotes.com.au/glossary.html#lifepo","Lithium Iron Phosphate")</f>
        <v>Lithium Iron Phosphate</v>
      </c>
      <c r="E36" s="1" t="s">
        <v>57</v>
      </c>
      <c r="F36" s="1" t="s">
        <v>326</v>
      </c>
      <c r="G36" s="1" t="s">
        <v>327</v>
      </c>
      <c r="H36" s="1" t="s">
        <v>316</v>
      </c>
      <c r="I36" s="1" t="s">
        <v>328</v>
      </c>
      <c r="J36" s="1" t="s">
        <v>329</v>
      </c>
      <c r="K36" s="1" t="s">
        <v>330</v>
      </c>
      <c r="L36" s="1" t="s">
        <v>319</v>
      </c>
      <c r="M36" s="1" t="s">
        <v>27</v>
      </c>
      <c r="N36" s="1" t="s">
        <v>320</v>
      </c>
      <c r="O36" s="1" t="s">
        <v>331</v>
      </c>
      <c r="P36" s="1" t="s">
        <v>38</v>
      </c>
      <c r="Q36" s="1" t="s">
        <v>322</v>
      </c>
      <c r="R36" s="1" t="s">
        <v>39</v>
      </c>
      <c r="S36" s="1" t="s">
        <v>332</v>
      </c>
      <c r="T36" s="2" t="str">
        <f>HYPERLINK("https://www.solarquotes.com.au/wp-content/uploads/2024/08/LiFe4838P_Specifications.pdf","Yes")</f>
        <v>Yes</v>
      </c>
      <c r="U36" s="2" t="str">
        <f>HYPERLINK("https://www.solarquotes.com.au/wp-content/uploads/2018/12/powerplus-warranty.pdf","Yes")</f>
        <v>Yes</v>
      </c>
      <c r="V36" s="1" t="s">
        <v>89</v>
      </c>
      <c r="W36" s="2" t="str">
        <f>HYPERLINK("https://www.solarquotes.com.au/battery-storage/reviews/powerplus-energy-review.html","Here")</f>
        <v>Here</v>
      </c>
    </row>
    <row r="37" spans="1:52">
      <c r="A37" s="1" t="s">
        <v>333</v>
      </c>
      <c r="B37" s="1" t="s">
        <v>91</v>
      </c>
      <c r="C37" s="1" t="s">
        <v>56</v>
      </c>
      <c r="D37" s="2" t="str">
        <f>HYPERLINK("https://www.solarquotes.com.au/glossary.html#lifepo","Lithium Iron Phosphate")</f>
        <v>Lithium Iron Phosphate</v>
      </c>
      <c r="E37" s="1" t="s">
        <v>57</v>
      </c>
      <c r="F37" s="1" t="s">
        <v>334</v>
      </c>
      <c r="G37" s="1" t="s">
        <v>335</v>
      </c>
      <c r="H37" s="1" t="s">
        <v>130</v>
      </c>
      <c r="I37" s="1" t="s">
        <v>336</v>
      </c>
      <c r="J37" s="1" t="s">
        <v>87</v>
      </c>
      <c r="K37" s="1" t="s">
        <v>337</v>
      </c>
      <c r="L37" s="1" t="s">
        <v>135</v>
      </c>
      <c r="M37" s="1" t="s">
        <v>135</v>
      </c>
      <c r="N37" s="1" t="s">
        <v>186</v>
      </c>
      <c r="O37" s="1" t="s">
        <v>338</v>
      </c>
      <c r="P37" s="1" t="s">
        <v>38</v>
      </c>
      <c r="Q37" s="1" t="s">
        <v>339</v>
      </c>
      <c r="R37" s="1" t="s">
        <v>39</v>
      </c>
      <c r="S37" s="1" t="s">
        <v>340</v>
      </c>
      <c r="T37" s="2" t="str">
        <f>HYPERLINK("https://www.solarquotes.com.au/wp-content/uploads/2022/11/ResidentialBESSStackabletype-ForceL2seriesSpec.pdf","Yes")</f>
        <v>Yes</v>
      </c>
      <c r="U37" s="2" t="str">
        <f>HYPERLINK("https://www.solarquotes.com.au/wp-content/uploads/2022/11/pylontech_product_warranty_force_l_serie_au_10.pdf","Yes")</f>
        <v>Yes</v>
      </c>
      <c r="V37" s="1" t="s">
        <v>117</v>
      </c>
      <c r="W37" s="2" t="str">
        <f>HYPERLINK("https://www.solarquotes.com.au/battery-storage/reviews/pylontech-review.html","Here")</f>
        <v>Here</v>
      </c>
    </row>
    <row r="38" spans="1:52">
      <c r="A38" s="1" t="s">
        <v>341</v>
      </c>
      <c r="B38" s="1" t="s">
        <v>245</v>
      </c>
      <c r="C38" s="1" t="s">
        <v>56</v>
      </c>
      <c r="D38" s="2" t="str">
        <f>HYPERLINK("https://www.solarquotes.com.au/glossary.html#lifepo","Lithium Iron Phosphate")</f>
        <v>Lithium Iron Phosphate</v>
      </c>
      <c r="E38" s="1" t="s">
        <v>57</v>
      </c>
      <c r="F38" s="1" t="s">
        <v>342</v>
      </c>
      <c r="G38" s="1" t="s">
        <v>343</v>
      </c>
      <c r="H38" s="1" t="s">
        <v>130</v>
      </c>
      <c r="I38" s="1" t="s">
        <v>247</v>
      </c>
      <c r="J38" s="1" t="s">
        <v>344</v>
      </c>
      <c r="K38" s="1" t="s">
        <v>345</v>
      </c>
      <c r="L38" s="1" t="s">
        <v>135</v>
      </c>
      <c r="M38" s="1" t="s">
        <v>135</v>
      </c>
      <c r="N38" s="1" t="s">
        <v>186</v>
      </c>
      <c r="O38" s="1" t="s">
        <v>338</v>
      </c>
      <c r="P38" s="1" t="s">
        <v>38</v>
      </c>
      <c r="Q38" s="1" t="s">
        <v>339</v>
      </c>
      <c r="R38" s="1" t="s">
        <v>39</v>
      </c>
      <c r="S38" s="1" t="s">
        <v>346</v>
      </c>
      <c r="T38" s="2" t="str">
        <f>HYPERLINK("https://www.solarquotes.com.au/wp-content/uploads/2022/11/ResidentialBESSStackabletype-ForceL2seriesSpec.pdf","Yes")</f>
        <v>Yes</v>
      </c>
      <c r="U38" s="2" t="str">
        <f>HYPERLINK("https://www.solarquotes.com.au/wp-content/uploads/2022/11/pylontech_product_warranty_force_l_serie_au_10.pdf","Yes")</f>
        <v>Yes</v>
      </c>
      <c r="V38" s="1" t="s">
        <v>347</v>
      </c>
      <c r="W38" s="2" t="str">
        <f>HYPERLINK("https://www.solarquotes.com.au/battery-storage/reviews/pylontech-review.html","Here")</f>
        <v>Here</v>
      </c>
    </row>
    <row r="39" spans="1:52">
      <c r="A39" s="1" t="s">
        <v>348</v>
      </c>
      <c r="B39" s="1" t="s">
        <v>349</v>
      </c>
      <c r="C39" s="1" t="s">
        <v>56</v>
      </c>
      <c r="D39" s="2" t="str">
        <f>HYPERLINK("https://www.solarquotes.com.au/glossary.html#lifepo","Lithium Iron Phosphate")</f>
        <v>Lithium Iron Phosphate</v>
      </c>
      <c r="E39" s="1" t="s">
        <v>57</v>
      </c>
      <c r="F39" s="1" t="s">
        <v>350</v>
      </c>
      <c r="G39" s="1" t="s">
        <v>351</v>
      </c>
      <c r="H39" s="1" t="s">
        <v>352</v>
      </c>
      <c r="I39" s="1" t="s">
        <v>353</v>
      </c>
      <c r="J39" s="1" t="s">
        <v>354</v>
      </c>
      <c r="K39" s="1" t="s">
        <v>355</v>
      </c>
      <c r="L39" s="1" t="s">
        <v>356</v>
      </c>
      <c r="M39" s="1" t="s">
        <v>357</v>
      </c>
      <c r="N39" s="1" t="s">
        <v>358</v>
      </c>
      <c r="O39" s="1" t="s">
        <v>338</v>
      </c>
      <c r="P39" s="1" t="s">
        <v>359</v>
      </c>
      <c r="Q39" s="1" t="s">
        <v>339</v>
      </c>
      <c r="R39" s="1" t="s">
        <v>39</v>
      </c>
      <c r="S39" s="1" t="s">
        <v>360</v>
      </c>
      <c r="T39" s="2" t="str">
        <f>HYPERLINK("https://www.solarquotes.com.au/wp-content/uploads/2024/08/ResidentialBESS-rackmountedtypeENUS5000.pdf","Yes")</f>
        <v>Yes</v>
      </c>
      <c r="U39" s="2" t="str">
        <f>HYPERLINK("https://www.solarquotes.com.au/wp-content/uploads/2024/08/pylontech_product_warranty_us_series_au_2023.pdf","Yes")</f>
        <v>Yes</v>
      </c>
      <c r="V39" s="1" t="s">
        <v>361</v>
      </c>
      <c r="W39" s="2" t="str">
        <f>HYPERLINK("https://www.solarquotes.com.au/battery-storage/reviews/pylontech-review.html","Here")</f>
        <v>Here</v>
      </c>
    </row>
    <row r="40" spans="1:52">
      <c r="A40" s="1" t="s">
        <v>362</v>
      </c>
      <c r="B40" s="1" t="s">
        <v>363</v>
      </c>
      <c r="C40" s="1" t="s">
        <v>56</v>
      </c>
      <c r="D40" s="2" t="str">
        <f>HYPERLINK("https://www.solarquotes.com.au/glossary.html#lifepo","Lithium Iron Phosphate")</f>
        <v>Lithium Iron Phosphate</v>
      </c>
      <c r="E40" s="1" t="s">
        <v>57</v>
      </c>
      <c r="F40" s="1" t="s">
        <v>364</v>
      </c>
      <c r="G40" s="1" t="s">
        <v>365</v>
      </c>
      <c r="H40" s="1" t="s">
        <v>352</v>
      </c>
      <c r="I40" s="1" t="s">
        <v>366</v>
      </c>
      <c r="J40" s="1" t="s">
        <v>367</v>
      </c>
      <c r="K40" s="1" t="s">
        <v>368</v>
      </c>
      <c r="L40" s="1" t="s">
        <v>356</v>
      </c>
      <c r="M40" s="1" t="s">
        <v>357</v>
      </c>
      <c r="N40" s="1" t="s">
        <v>358</v>
      </c>
      <c r="O40" s="1" t="s">
        <v>338</v>
      </c>
      <c r="P40" s="1" t="s">
        <v>359</v>
      </c>
      <c r="Q40" s="1" t="s">
        <v>339</v>
      </c>
      <c r="R40" s="1" t="s">
        <v>39</v>
      </c>
      <c r="S40" s="1" t="s">
        <v>369</v>
      </c>
      <c r="T40" s="2" t="str">
        <f>HYPERLINK("https://www.solarquotes.com.au/wp-content/uploads/2024/08/ResidentialBESS-rackmountedtypeENUS5000.pdf","Yes")</f>
        <v>Yes</v>
      </c>
      <c r="U40" s="2" t="str">
        <f>HYPERLINK("https://www.solarquotes.com.au/wp-content/uploads/2024/08/pylontech_product_warranty_us_series_au_2023.pdf","Yes")</f>
        <v>Yes</v>
      </c>
      <c r="V40" s="1" t="s">
        <v>370</v>
      </c>
      <c r="W40" s="2" t="str">
        <f>HYPERLINK("https://www.solarquotes.com.au/battery-storage/reviews/pylontech-review.html","Here")</f>
        <v>Here</v>
      </c>
    </row>
    <row r="41" spans="1:52">
      <c r="A41" s="1" t="s">
        <v>371</v>
      </c>
      <c r="B41" s="1" t="s">
        <v>372</v>
      </c>
      <c r="C41" s="1" t="s">
        <v>128</v>
      </c>
      <c r="D41" s="2" t="str">
        <f>HYPERLINK("https://www.solarquotes.com.au/glossary.html#nmc","NMC")</f>
        <v>NMC</v>
      </c>
      <c r="E41" s="1" t="s">
        <v>57</v>
      </c>
      <c r="F41" s="1" t="s">
        <v>373</v>
      </c>
      <c r="G41" s="1" t="s">
        <v>373</v>
      </c>
      <c r="H41" s="1" t="s">
        <v>374</v>
      </c>
      <c r="I41" s="1" t="s">
        <v>375</v>
      </c>
      <c r="J41" s="1" t="s">
        <v>376</v>
      </c>
      <c r="K41" s="1" t="s">
        <v>377</v>
      </c>
      <c r="L41" s="1" t="s">
        <v>272</v>
      </c>
      <c r="M41" s="1" t="s">
        <v>57</v>
      </c>
      <c r="N41" s="1" t="s">
        <v>378</v>
      </c>
      <c r="O41" s="1" t="s">
        <v>178</v>
      </c>
      <c r="P41" s="1" t="s">
        <v>38</v>
      </c>
      <c r="Q41" s="1" t="s">
        <v>379</v>
      </c>
      <c r="R41" s="1" t="s">
        <v>39</v>
      </c>
      <c r="S41" s="1" t="s">
        <v>380</v>
      </c>
      <c r="T41" s="2" t="str">
        <f>HYPERLINK("https://www.solarquotes.com.au/wp-content/uploads/2020/11/Triple-Power-LFP-Battery-Datasheet.pdf","Yes")</f>
        <v>Yes</v>
      </c>
      <c r="U41" s="2" t="str">
        <f>HYPERLINK("https://www.solarquotes.com.au/wp-content/uploads/2020/11/warranty-terms-and-conditions-au.pdf","Yes")</f>
        <v>Yes</v>
      </c>
      <c r="V41" s="1" t="s">
        <v>381</v>
      </c>
      <c r="W41" s="2" t="str">
        <f>HYPERLINK("https://www.solarquotes.com.au/battery-storage/reviews/solax-power-review.html","Here")</f>
        <v>Here</v>
      </c>
    </row>
    <row r="42" spans="1:52">
      <c r="A42" s="1" t="s">
        <v>382</v>
      </c>
      <c r="B42" s="1" t="s">
        <v>70</v>
      </c>
      <c r="C42" s="2" t="str">
        <f>HYPERLINK("https://www.solarquotes.com.au/blog/sungrow-battery-home-installation/","Yes, review here.")</f>
        <v>Yes, review here.</v>
      </c>
      <c r="D42" s="2" t="str">
        <f>HYPERLINK("https://www.solarquotes.com.au/glossary.html#lifepo","Lithium Iron Phosphate")</f>
        <v>Lithium Iron Phosphate</v>
      </c>
      <c r="E42" s="1" t="s">
        <v>57</v>
      </c>
      <c r="F42" s="1" t="s">
        <v>85</v>
      </c>
      <c r="G42" s="1" t="s">
        <v>85</v>
      </c>
      <c r="H42" s="1" t="s">
        <v>383</v>
      </c>
      <c r="I42" s="1" t="s">
        <v>384</v>
      </c>
      <c r="J42" s="1" t="s">
        <v>385</v>
      </c>
      <c r="K42" s="1" t="s">
        <v>386</v>
      </c>
      <c r="L42" s="1" t="s">
        <v>135</v>
      </c>
      <c r="M42" s="1" t="s">
        <v>27</v>
      </c>
      <c r="N42" s="1" t="s">
        <v>387</v>
      </c>
      <c r="O42" s="1" t="s">
        <v>388</v>
      </c>
      <c r="P42" s="1" t="s">
        <v>38</v>
      </c>
      <c r="Q42" s="1" t="s">
        <v>389</v>
      </c>
      <c r="R42" s="1" t="s">
        <v>39</v>
      </c>
      <c r="S42" s="1" t="s">
        <v>390</v>
      </c>
      <c r="T42" s="2" t="str">
        <f>HYPERLINK("https://www.solarquotes.com.au/wp-content/uploads/2021/05/sungrow-hv-battery.pdf","Yes")</f>
        <v>Yes</v>
      </c>
      <c r="U42" s="2" t="str">
        <f>HYPERLINK("https://www.solarquotes.com.au/wp-content/uploads/2021/05/WD_202410_Term_Sungrow-HV-Battery-Limited-Warranty_V8.0.pdf","Yes")</f>
        <v>Yes</v>
      </c>
      <c r="V42" s="1" t="s">
        <v>391</v>
      </c>
      <c r="W42" s="2" t="str">
        <f>HYPERLINK("https://www.solarquotes.com.au/battery-storage/reviews/sungrow-review.html","Here")</f>
        <v>Here</v>
      </c>
    </row>
    <row r="43" spans="1:52">
      <c r="A43" s="1" t="s">
        <v>392</v>
      </c>
      <c r="B43" s="1" t="s">
        <v>393</v>
      </c>
      <c r="C43" s="2" t="str">
        <f>HYPERLINK("https://www.solarquotes.com.au/blog/sungrow-battery-home-installation/","Yes, review here.")</f>
        <v>Yes, review here.</v>
      </c>
      <c r="D43" s="2" t="str">
        <f>HYPERLINK("https://www.solarquotes.com.au/glossary.html#lifepo","Lithium Iron Phosphate")</f>
        <v>Lithium Iron Phosphate</v>
      </c>
      <c r="E43" s="1" t="s">
        <v>57</v>
      </c>
      <c r="F43" s="1" t="s">
        <v>193</v>
      </c>
      <c r="G43" s="1" t="s">
        <v>193</v>
      </c>
      <c r="H43" s="1" t="s">
        <v>383</v>
      </c>
      <c r="I43" s="1" t="s">
        <v>394</v>
      </c>
      <c r="J43" s="1" t="s">
        <v>395</v>
      </c>
      <c r="K43" s="1" t="s">
        <v>396</v>
      </c>
      <c r="L43" s="1" t="s">
        <v>135</v>
      </c>
      <c r="M43" s="1" t="s">
        <v>27</v>
      </c>
      <c r="N43" s="1" t="s">
        <v>387</v>
      </c>
      <c r="O43" s="1" t="s">
        <v>388</v>
      </c>
      <c r="P43" s="1" t="s">
        <v>38</v>
      </c>
      <c r="Q43" s="1" t="s">
        <v>389</v>
      </c>
      <c r="R43" s="1" t="s">
        <v>39</v>
      </c>
      <c r="S43" s="1" t="s">
        <v>397</v>
      </c>
      <c r="T43" s="2" t="str">
        <f>HYPERLINK("https://www.solarquotes.com.au/wp-content/uploads/2021/05/sungrow-hv-battery.pdf","Yes")</f>
        <v>Yes</v>
      </c>
      <c r="U43" s="2" t="str">
        <f>HYPERLINK("https://www.solarquotes.com.au/wp-content/uploads/2021/05/WD_202410_Term_Sungrow-HV-Battery-Limited-Warranty_V8.0.pdf","Yes")</f>
        <v>Yes</v>
      </c>
      <c r="V43" s="1" t="s">
        <v>398</v>
      </c>
      <c r="W43" s="2" t="str">
        <f>HYPERLINK("https://www.solarquotes.com.au/battery-storage/reviews/sungrow-review.html","Here")</f>
        <v>Here</v>
      </c>
    </row>
    <row r="44" spans="1:52">
      <c r="A44" s="1" t="s">
        <v>399</v>
      </c>
      <c r="B44" s="1" t="s">
        <v>400</v>
      </c>
      <c r="C44" s="1" t="s">
        <v>56</v>
      </c>
      <c r="D44" s="1" t="s">
        <v>213</v>
      </c>
      <c r="E44" s="1" t="s">
        <v>57</v>
      </c>
      <c r="F44" s="1" t="s">
        <v>401</v>
      </c>
      <c r="G44" s="1" t="s">
        <v>401</v>
      </c>
      <c r="H44" s="1" t="s">
        <v>383</v>
      </c>
      <c r="I44" s="1" t="s">
        <v>402</v>
      </c>
      <c r="J44" s="1" t="s">
        <v>403</v>
      </c>
      <c r="K44" s="1" t="s">
        <v>404</v>
      </c>
      <c r="L44" s="1" t="s">
        <v>135</v>
      </c>
      <c r="M44" s="1" t="s">
        <v>27</v>
      </c>
      <c r="N44" s="1" t="s">
        <v>387</v>
      </c>
      <c r="O44" s="1" t="s">
        <v>37</v>
      </c>
      <c r="P44" s="1" t="s">
        <v>38</v>
      </c>
      <c r="Q44" s="1" t="s">
        <v>389</v>
      </c>
      <c r="R44" s="1" t="s">
        <v>39</v>
      </c>
      <c r="S44" s="1" t="s">
        <v>405</v>
      </c>
      <c r="T44" s="2" t="str">
        <f>HYPERLINK("https://www.solarquotes.com.au/wp-content/uploads/2024/05/sungrow-sbh-datasheet.pdf","Yes")</f>
        <v>Yes</v>
      </c>
      <c r="U44" s="2" t="str">
        <f>HYPERLINK("https://www.solarquotes.com.au/wp-content/uploads/2021/05/WD_202410_Term_Sungrow-HV-Battery-Limited-Warranty_V8.0.pdf","Yes")</f>
        <v>Yes</v>
      </c>
      <c r="V44" s="1" t="s">
        <v>398</v>
      </c>
      <c r="W44" s="2" t="str">
        <f>HYPERLINK("https://www.solarquotes.com.au/battery-storage/reviews/sungrow-review.html","Here")</f>
        <v>Here</v>
      </c>
    </row>
    <row r="45" spans="1:52">
      <c r="A45" s="1" t="s">
        <v>406</v>
      </c>
      <c r="B45" s="1" t="s">
        <v>407</v>
      </c>
      <c r="C45" s="2" t="str">
        <f>HYPERLINK("https://www.solarquotes.com.au/blog/sungrow-battery-home-installation/","Yes, review here.")</f>
        <v>Yes, review here.</v>
      </c>
      <c r="D45" s="2" t="str">
        <f>HYPERLINK("https://www.solarquotes.com.au/glossary.html#lifepo","Lithium Iron Phosphate")</f>
        <v>Lithium Iron Phosphate</v>
      </c>
      <c r="E45" s="1" t="s">
        <v>57</v>
      </c>
      <c r="F45" s="1" t="s">
        <v>307</v>
      </c>
      <c r="G45" s="1" t="s">
        <v>307</v>
      </c>
      <c r="H45" s="1" t="s">
        <v>383</v>
      </c>
      <c r="I45" s="1" t="s">
        <v>408</v>
      </c>
      <c r="J45" s="1" t="s">
        <v>409</v>
      </c>
      <c r="K45" s="1" t="s">
        <v>386</v>
      </c>
      <c r="L45" s="1" t="s">
        <v>135</v>
      </c>
      <c r="M45" s="1" t="s">
        <v>27</v>
      </c>
      <c r="N45" s="1" t="s">
        <v>387</v>
      </c>
      <c r="O45" s="1" t="s">
        <v>388</v>
      </c>
      <c r="P45" s="1" t="s">
        <v>38</v>
      </c>
      <c r="Q45" s="1" t="s">
        <v>389</v>
      </c>
      <c r="R45" s="1" t="s">
        <v>39</v>
      </c>
      <c r="S45" s="1" t="s">
        <v>410</v>
      </c>
      <c r="T45" s="2" t="str">
        <f>HYPERLINK("https://www.solarquotes.com.au/wp-content/uploads/2021/05/sungrow-hv-battery.pdf","Yes")</f>
        <v>Yes</v>
      </c>
      <c r="U45" s="2" t="str">
        <f>HYPERLINK("https://www.solarquotes.com.au/wp-content/uploads/2021/05/WD_202410_Term_Sungrow-HV-Battery-Limited-Warranty_V8.0.pdf","Yes")</f>
        <v>Yes</v>
      </c>
      <c r="V45" s="1" t="s">
        <v>391</v>
      </c>
      <c r="W45" s="2" t="str">
        <f>HYPERLINK("https://www.solarquotes.com.au/battery-storage/reviews/sungrow-review.html","Here")</f>
        <v>Here</v>
      </c>
    </row>
    <row r="46" spans="1:52">
      <c r="A46" s="1" t="s">
        <v>411</v>
      </c>
      <c r="B46" s="1" t="s">
        <v>84</v>
      </c>
      <c r="C46" s="2" t="str">
        <f>HYPERLINK("https://www.solarquotes.com.au/blog/sungrow-battery-home-installation/","Yes, review here.")</f>
        <v>Yes, review here.</v>
      </c>
      <c r="D46" s="2" t="str">
        <f>HYPERLINK("https://www.solarquotes.com.au/glossary.html#lifepo","Lithium Iron Phosphate")</f>
        <v>Lithium Iron Phosphate</v>
      </c>
      <c r="E46" s="1" t="s">
        <v>57</v>
      </c>
      <c r="F46" s="1" t="s">
        <v>412</v>
      </c>
      <c r="G46" s="1" t="s">
        <v>412</v>
      </c>
      <c r="H46" s="1" t="s">
        <v>383</v>
      </c>
      <c r="I46" s="1" t="s">
        <v>413</v>
      </c>
      <c r="J46" s="1" t="s">
        <v>414</v>
      </c>
      <c r="K46" s="1" t="s">
        <v>415</v>
      </c>
      <c r="L46" s="1" t="s">
        <v>135</v>
      </c>
      <c r="M46" s="1" t="s">
        <v>27</v>
      </c>
      <c r="N46" s="1" t="s">
        <v>387</v>
      </c>
      <c r="O46" s="1" t="s">
        <v>388</v>
      </c>
      <c r="P46" s="1" t="s">
        <v>38</v>
      </c>
      <c r="Q46" s="1" t="s">
        <v>389</v>
      </c>
      <c r="R46" s="1" t="s">
        <v>39</v>
      </c>
      <c r="S46" s="1" t="s">
        <v>416</v>
      </c>
      <c r="T46" s="2" t="str">
        <f>HYPERLINK("https://www.solarquotes.com.au/wp-content/uploads/2021/05/sungrow-hv-battery.pdf","Yes")</f>
        <v>Yes</v>
      </c>
      <c r="U46" s="2" t="str">
        <f>HYPERLINK("https://www.solarquotes.com.au/wp-content/uploads/2021/05/WD_202410_Term_Sungrow-HV-Battery-Limited-Warranty_V8.0.pdf","Yes")</f>
        <v>Yes</v>
      </c>
      <c r="V46" s="1" t="s">
        <v>417</v>
      </c>
      <c r="W46" s="2" t="str">
        <f>HYPERLINK("https://www.solarquotes.com.au/battery-storage/reviews/sungrow-review.html","Here")</f>
        <v>Here</v>
      </c>
    </row>
    <row r="47" spans="1:52">
      <c r="A47" s="1" t="s">
        <v>418</v>
      </c>
      <c r="B47" s="1" t="s">
        <v>419</v>
      </c>
      <c r="C47" s="2" t="str">
        <f>HYPERLINK("https://www.solarquotes.com.au/blog/zenaji-aeon-battery/","Yes,
review here")</f>
        <v>Yes,
review here</v>
      </c>
      <c r="D47" s="1" t="s">
        <v>420</v>
      </c>
      <c r="E47" s="1" t="s">
        <v>57</v>
      </c>
      <c r="F47" s="1" t="s">
        <v>421</v>
      </c>
      <c r="G47" s="1" t="s">
        <v>421</v>
      </c>
      <c r="H47" s="1" t="s">
        <v>422</v>
      </c>
      <c r="I47" s="1" t="s">
        <v>423</v>
      </c>
      <c r="J47" s="1" t="s">
        <v>424</v>
      </c>
      <c r="K47" s="1" t="s">
        <v>425</v>
      </c>
      <c r="L47" s="1" t="s">
        <v>145</v>
      </c>
      <c r="M47" s="1" t="s">
        <v>27</v>
      </c>
      <c r="N47" s="1" t="s">
        <v>136</v>
      </c>
      <c r="O47" s="1" t="s">
        <v>426</v>
      </c>
      <c r="P47" s="1" t="s">
        <v>427</v>
      </c>
      <c r="Q47" s="1" t="s">
        <v>428</v>
      </c>
      <c r="R47" s="1" t="s">
        <v>39</v>
      </c>
      <c r="S47" s="1" t="s">
        <v>429</v>
      </c>
      <c r="T47" s="2" t="str">
        <f>HYPERLINK("https://www.solarquotes.com.au/wp-content/uploads/2019/11/zenaji-aeon-datasheet.pdf","Yes")</f>
        <v>Yes</v>
      </c>
      <c r="U47" s="2" t="str">
        <f>HYPERLINK("https://www.solarquotes.com.au/wp-content/uploads/2019/11/zenaji-aeon-warranty.pdf","Yes")</f>
        <v>Yes</v>
      </c>
      <c r="V47" s="1" t="s">
        <v>430</v>
      </c>
      <c r="W47" s="2" t="str">
        <f>HYPERLINK("https://www.solarquotes.com.au/battery-storage/reviews/zenaji-review.html","Here")</f>
        <v>Here</v>
      </c>
    </row>
    <row r="48" spans="1:52">
      <c r="A48" s="1" t="s">
        <v>431</v>
      </c>
      <c r="B48" s="1" t="s">
        <v>91</v>
      </c>
      <c r="C48" s="2" t="str">
        <f>HYPERLINK("https://www.solarquotes.com.au/blog/solaredge-home-battery-review/","Yes, review here.")</f>
        <v>Yes, review here.</v>
      </c>
      <c r="D48" s="2" t="str">
        <f>HYPERLINK("https://www.solarquotes.com.au/glossary.html#nmc","NMC")</f>
        <v>NMC</v>
      </c>
      <c r="E48" s="1" t="s">
        <v>432</v>
      </c>
      <c r="F48" s="1" t="s">
        <v>232</v>
      </c>
      <c r="G48" s="1" t="s">
        <v>433</v>
      </c>
      <c r="H48" s="1" t="s">
        <v>434</v>
      </c>
      <c r="I48" s="1" t="s">
        <v>435</v>
      </c>
      <c r="J48" s="1" t="s">
        <v>436</v>
      </c>
      <c r="K48" s="1" t="s">
        <v>437</v>
      </c>
      <c r="L48" s="1" t="s">
        <v>438</v>
      </c>
      <c r="M48" s="1" t="s">
        <v>57</v>
      </c>
      <c r="N48" s="1" t="s">
        <v>64</v>
      </c>
      <c r="O48" s="1" t="s">
        <v>439</v>
      </c>
      <c r="P48" s="1" t="s">
        <v>440</v>
      </c>
      <c r="Q48" s="1" t="s">
        <v>441</v>
      </c>
      <c r="R48" s="1" t="s">
        <v>39</v>
      </c>
      <c r="S48" s="1" t="s">
        <v>442</v>
      </c>
      <c r="T48" s="2" t="str">
        <f>HYPERLINK("https://www.solarquotes.com.au/wp-content/uploads/2022/02/SolarEdge-Energy-Bank-10kWh-Battery_DS-000014-1.4-AUS_05.07.2021-2.pdf","Yes")</f>
        <v>Yes</v>
      </c>
      <c r="U48" s="2" t="str">
        <f>HYPERLINK("https://www.solarquotes.com.au/wp-content/uploads/2022/02/SolarEdge-Energy-Bank-Battery-Warranty-for-Australia.pdf","Yes")</f>
        <v>Yes</v>
      </c>
      <c r="V48" s="1" t="s">
        <v>150</v>
      </c>
      <c r="W48" s="2" t="str">
        <f>HYPERLINK("https://www.solarquotes.com.au/inverters/solaredge-review.html","Here")</f>
        <v>Here</v>
      </c>
    </row>
    <row r="49" spans="1:52">
      <c r="A49" s="1" t="s">
        <v>443</v>
      </c>
      <c r="B49" s="1" t="s">
        <v>444</v>
      </c>
      <c r="C49" s="1" t="s">
        <v>128</v>
      </c>
      <c r="D49" s="2" t="str">
        <f>HYPERLINK("https://www.solarquotes.com.au/glossary.html#nmc","NMC")</f>
        <v>NMC</v>
      </c>
      <c r="E49" s="1" t="s">
        <v>445</v>
      </c>
      <c r="F49" s="1" t="s">
        <v>446</v>
      </c>
      <c r="G49" s="1" t="s">
        <v>447</v>
      </c>
      <c r="H49" s="1" t="s">
        <v>448</v>
      </c>
      <c r="I49" s="1" t="s">
        <v>449</v>
      </c>
      <c r="J49" s="1" t="s">
        <v>450</v>
      </c>
      <c r="K49" s="1" t="s">
        <v>451</v>
      </c>
      <c r="L49" s="1" t="s">
        <v>145</v>
      </c>
      <c r="M49" s="1" t="s">
        <v>452</v>
      </c>
      <c r="N49" s="1" t="s">
        <v>453</v>
      </c>
      <c r="O49" s="1" t="s">
        <v>454</v>
      </c>
      <c r="P49" s="1" t="s">
        <v>38</v>
      </c>
      <c r="Q49" s="1" t="s">
        <v>455</v>
      </c>
      <c r="R49" s="2" t="str">
        <f>HYPERLINK("https://www.solarquotes.com.au/glossary.html#accoupling","AC coupled")</f>
        <v>AC coupled</v>
      </c>
      <c r="S49" s="1" t="s">
        <v>456</v>
      </c>
      <c r="T49" s="2" t="str">
        <f>HYPERLINK("https://www.solarquotes.com.au/wp-content/uploads/2021/05/delta-bx-ac-datasheet.pdf","Yes")</f>
        <v>Yes</v>
      </c>
      <c r="U49" s="2" t="str">
        <f>HYPERLINK("https://www.solarquotes.com.au/wp-content/uploads/2021/05/delta-bx-ac-warranty.pdf","Yes")</f>
        <v>Yes</v>
      </c>
      <c r="V49" s="1" t="s">
        <v>236</v>
      </c>
      <c r="W49" s="2" t="str">
        <f>HYPERLINK("https://www.solarquotes.com.au/battery-storage/reviews/delta-review.html","Here")</f>
        <v>Here</v>
      </c>
    </row>
    <row r="50" spans="1:52">
      <c r="A50" s="1" t="s">
        <v>457</v>
      </c>
      <c r="B50" s="1" t="s">
        <v>458</v>
      </c>
      <c r="C50" s="1" t="s">
        <v>128</v>
      </c>
      <c r="D50" s="2" t="str">
        <f>HYPERLINK("https://www.solarquotes.com.au/glossary.html#nmc","NMC")</f>
        <v>NMC</v>
      </c>
      <c r="E50" s="1" t="s">
        <v>445</v>
      </c>
      <c r="F50" s="1" t="s">
        <v>459</v>
      </c>
      <c r="G50" s="1" t="s">
        <v>460</v>
      </c>
      <c r="H50" s="1" t="s">
        <v>461</v>
      </c>
      <c r="I50" s="1" t="s">
        <v>462</v>
      </c>
      <c r="J50" s="1" t="s">
        <v>463</v>
      </c>
      <c r="K50" s="1" t="s">
        <v>464</v>
      </c>
      <c r="L50" s="1" t="s">
        <v>145</v>
      </c>
      <c r="M50" s="1" t="s">
        <v>452</v>
      </c>
      <c r="N50" s="1" t="s">
        <v>453</v>
      </c>
      <c r="O50" s="1" t="s">
        <v>454</v>
      </c>
      <c r="P50" s="1" t="s">
        <v>38</v>
      </c>
      <c r="Q50" s="1" t="s">
        <v>455</v>
      </c>
      <c r="R50" s="2" t="str">
        <f>HYPERLINK("https://www.solarquotes.com.au/glossary.html#accoupling","AC coupled")</f>
        <v>AC coupled</v>
      </c>
      <c r="S50" s="1" t="s">
        <v>465</v>
      </c>
      <c r="T50" s="2" t="str">
        <f>HYPERLINK("https://www.solarquotes.com.au/wp-content/uploads/2021/05/delta-bx-ac-datasheet.pdf","Yes")</f>
        <v>Yes</v>
      </c>
      <c r="U50" s="2" t="str">
        <f>HYPERLINK("https://www.solarquotes.com.au/wp-content/uploads/2021/05/delta-bx-ac-warranty.pdf","Yes")</f>
        <v>Yes</v>
      </c>
      <c r="V50" s="1" t="s">
        <v>466</v>
      </c>
      <c r="W50" s="2" t="str">
        <f>HYPERLINK("https://www.solarquotes.com.au/battery-storage/reviews/delta-review.html","Here")</f>
        <v>Here</v>
      </c>
    </row>
    <row r="51" spans="1:52">
      <c r="A51" s="1" t="s">
        <v>467</v>
      </c>
      <c r="B51" s="1" t="s">
        <v>468</v>
      </c>
      <c r="C51" s="2" t="str">
        <f>HYPERLINK("https://www.solarquotes.com.au/blog/sonnen-evo-battery-review/","Yes, review here.")</f>
        <v>Yes, review here.</v>
      </c>
      <c r="D51" s="2" t="str">
        <f>HYPERLINK("https://www.solarquotes.com.au/glossary.html#lifepo","Lithium Iron Phosphate")</f>
        <v>Lithium Iron Phosphate</v>
      </c>
      <c r="E51" s="1" t="s">
        <v>44</v>
      </c>
      <c r="F51" s="1" t="s">
        <v>469</v>
      </c>
      <c r="G51" s="1" t="s">
        <v>232</v>
      </c>
      <c r="H51" s="1" t="s">
        <v>470</v>
      </c>
      <c r="I51" s="1" t="s">
        <v>471</v>
      </c>
      <c r="J51" s="1" t="s">
        <v>472</v>
      </c>
      <c r="K51" s="1" t="s">
        <v>473</v>
      </c>
      <c r="L51" s="1" t="s">
        <v>272</v>
      </c>
      <c r="M51" s="1" t="s">
        <v>135</v>
      </c>
      <c r="N51" s="1" t="s">
        <v>474</v>
      </c>
      <c r="O51" s="1" t="s">
        <v>475</v>
      </c>
      <c r="P51" s="1" t="s">
        <v>476</v>
      </c>
      <c r="Q51" s="1" t="s">
        <v>39</v>
      </c>
      <c r="R51" s="2" t="str">
        <f>HYPERLINK("https://www.solarquotes.com.au/glossary.html#accoupling","AC coupled")</f>
        <v>AC coupled</v>
      </c>
      <c r="S51" s="1" t="s">
        <v>477</v>
      </c>
      <c r="T51" s="2" t="str">
        <f>HYPERLINK("https://www.solarquotes.com.au/wp-content/uploads/2022/03/10012022_Data_sheet_sonnenBatterie_Evo.pdf","Yes")</f>
        <v>Yes</v>
      </c>
      <c r="U51" s="2" t="str">
        <f>HYPERLINK("https://www.solarquotes.com.au/wp-content/uploads/2022/03/sonnen-warranty-2022.pdf","Yes")</f>
        <v>Yes</v>
      </c>
      <c r="V51" s="1" t="s">
        <v>478</v>
      </c>
      <c r="W51" s="2" t="str">
        <f>HYPERLINK("https://www.solarquotes.com.au/battery-storage/reviews/sonnen-review.html","Here")</f>
        <v>Here</v>
      </c>
    </row>
    <row r="52" spans="1:52">
      <c r="A52" s="1" t="s">
        <v>479</v>
      </c>
      <c r="B52" s="1" t="s">
        <v>407</v>
      </c>
      <c r="C52" s="2" t="str">
        <f>HYPERLINK("https://www.solarquotes.com.au/blog/sonnen-battery-beat-tesla-bends-truth/","Yes, review here.")</f>
        <v>Yes, review here.</v>
      </c>
      <c r="D52" s="2" t="str">
        <f>HYPERLINK("https://www.solarquotes.com.au/glossary.html#lifepo","Lithium Iron Phosphate")</f>
        <v>Lithium Iron Phosphate</v>
      </c>
      <c r="E52" s="1" t="s">
        <v>44</v>
      </c>
      <c r="F52" s="1" t="s">
        <v>232</v>
      </c>
      <c r="G52" s="1" t="s">
        <v>232</v>
      </c>
      <c r="H52" s="1" t="s">
        <v>480</v>
      </c>
      <c r="I52" s="1" t="s">
        <v>481</v>
      </c>
      <c r="J52" s="1" t="s">
        <v>482</v>
      </c>
      <c r="K52" s="1" t="s">
        <v>483</v>
      </c>
      <c r="L52" s="1" t="s">
        <v>272</v>
      </c>
      <c r="M52" s="1" t="s">
        <v>57</v>
      </c>
      <c r="N52" s="1" t="s">
        <v>484</v>
      </c>
      <c r="O52" s="1" t="s">
        <v>485</v>
      </c>
      <c r="P52" s="1" t="s">
        <v>476</v>
      </c>
      <c r="Q52" s="1" t="s">
        <v>39</v>
      </c>
      <c r="R52" s="2" t="str">
        <f>HYPERLINK("https://www.solarquotes.com.au/glossary.html#accoupling","AC coupled")</f>
        <v>AC coupled</v>
      </c>
      <c r="S52" s="1" t="s">
        <v>477</v>
      </c>
      <c r="T52" s="2" t="str">
        <f>HYPERLINK("https://www.solarquotes.com.au/wp-content/uploads/2020/11/240524_Datasheet_hybrid_9-53_AU_vk02.pdf","Yes")</f>
        <v>Yes</v>
      </c>
      <c r="U52" s="2" t="str">
        <f>HYPERLINK("https://www.solarquotes.com.au/wp-content/uploads/2020/11/au_manufacturer_warranty_sonnenbatterie_may2022.pdf","Yes")</f>
        <v>Yes</v>
      </c>
      <c r="V52" s="1" t="s">
        <v>478</v>
      </c>
      <c r="W52" s="2" t="str">
        <f>HYPERLINK("https://www.solarquotes.com.au/battery-storage/reviews/sonnen-review.html","Here")</f>
        <v>Here</v>
      </c>
    </row>
    <row r="53" spans="1:52">
      <c r="A53" s="1" t="s">
        <v>486</v>
      </c>
      <c r="B53" s="1" t="s">
        <v>487</v>
      </c>
      <c r="C53" s="1" t="s">
        <v>128</v>
      </c>
      <c r="D53" s="2" t="str">
        <f>HYPERLINK("https://www.solarquotes.com.au/glossary.html#lifepo","Lithium Iron Phosphate")</f>
        <v>Lithium Iron Phosphate</v>
      </c>
      <c r="E53" s="1" t="s">
        <v>27</v>
      </c>
      <c r="F53" s="1" t="s">
        <v>488</v>
      </c>
      <c r="G53" s="1" t="s">
        <v>489</v>
      </c>
      <c r="H53" s="1" t="s">
        <v>490</v>
      </c>
      <c r="I53" s="1" t="s">
        <v>491</v>
      </c>
      <c r="J53" s="1" t="s">
        <v>87</v>
      </c>
      <c r="K53" s="1" t="s">
        <v>492</v>
      </c>
      <c r="L53" s="1" t="s">
        <v>493</v>
      </c>
      <c r="M53" s="1" t="s">
        <v>452</v>
      </c>
      <c r="N53" s="1" t="s">
        <v>494</v>
      </c>
      <c r="O53" s="1" t="s">
        <v>495</v>
      </c>
      <c r="P53" s="1" t="s">
        <v>496</v>
      </c>
      <c r="Q53" s="1" t="s">
        <v>39</v>
      </c>
      <c r="R53" s="2" t="str">
        <f>HYPERLINK("https://www.solarquotes.com.aul#dccoupling","DC coupled")</f>
        <v>DC coupled</v>
      </c>
      <c r="S53" s="1" t="s">
        <v>497</v>
      </c>
      <c r="T53" s="2" t="str">
        <f>HYPERLINK("https://www.solarquotes.com.au/wp-content/uploads/2022/11/Datasheet_AU_SMILE5_S_V03.201020221.pdf","Yes")</f>
        <v>Yes</v>
      </c>
      <c r="U53" s="2" t="str">
        <f>HYPERLINK("https://www.solarquotes.com.au/wp-content/uploads/2020/11/WarrantyTCsofAlphaESSProducts-Australia07072022.pdf","Yes")</f>
        <v>Yes</v>
      </c>
      <c r="V53" s="1" t="s">
        <v>498</v>
      </c>
      <c r="W53" s="2" t="str">
        <f>HYPERLINK("https://www.solarquotes.com.au/battery-storage/reviews/alpha-ess-review.html","Here")</f>
        <v>Here</v>
      </c>
    </row>
    <row r="54" spans="1:52">
      <c r="A54" s="1" t="s">
        <v>499</v>
      </c>
      <c r="B54" s="1" t="s">
        <v>500</v>
      </c>
      <c r="C54" s="1" t="s">
        <v>128</v>
      </c>
      <c r="D54" s="2" t="str">
        <f>HYPERLINK("https://www.solarquotes.com.au/glossary.html#lifepo","Lithium Iron Phosphate")</f>
        <v>Lithium Iron Phosphate</v>
      </c>
      <c r="E54" s="1" t="s">
        <v>27</v>
      </c>
      <c r="F54" s="1" t="s">
        <v>501</v>
      </c>
      <c r="G54" s="1" t="s">
        <v>502</v>
      </c>
      <c r="H54" s="1" t="s">
        <v>490</v>
      </c>
      <c r="I54" s="1" t="s">
        <v>503</v>
      </c>
      <c r="J54" s="1" t="s">
        <v>87</v>
      </c>
      <c r="K54" s="1" t="s">
        <v>504</v>
      </c>
      <c r="L54" s="1" t="s">
        <v>493</v>
      </c>
      <c r="M54" s="1" t="s">
        <v>452</v>
      </c>
      <c r="N54" s="1" t="s">
        <v>494</v>
      </c>
      <c r="O54" s="1" t="s">
        <v>495</v>
      </c>
      <c r="P54" s="1" t="s">
        <v>496</v>
      </c>
      <c r="Q54" s="1" t="s">
        <v>39</v>
      </c>
      <c r="R54" s="2" t="str">
        <f>HYPERLINK("https://www.solarquotes.com.aul#dccoupling","DC coupled")</f>
        <v>DC coupled</v>
      </c>
      <c r="S54" s="1" t="s">
        <v>505</v>
      </c>
      <c r="T54" s="2" t="str">
        <f>HYPERLINK("https://www.solarquotes.com.au/wp-content/uploads/2022/11/Datasheet_AU_SMILE5_S_V03.201020221.pdf","Yes")</f>
        <v>Yes</v>
      </c>
      <c r="U54" s="2" t="str">
        <f>HYPERLINK("https://www.solarquotes.com.au/wp-content/uploads/2020/11/WarrantyTCsofAlphaESSProducts-Australia07072022.pdf","Yes")</f>
        <v>Yes</v>
      </c>
      <c r="V54" s="1" t="s">
        <v>506</v>
      </c>
      <c r="W54" s="2" t="str">
        <f>HYPERLINK("https://www.solarquotes.com.au/battery-storage/reviews/alpha-ess-review.html","Here")</f>
        <v>Here</v>
      </c>
    </row>
    <row r="55" spans="1:52">
      <c r="A55" s="1" t="s">
        <v>507</v>
      </c>
      <c r="B55" s="1" t="s">
        <v>508</v>
      </c>
      <c r="C55" s="1" t="s">
        <v>128</v>
      </c>
      <c r="D55" s="2" t="str">
        <f>HYPERLINK("https://www.solarquotes.com.au/glossary.html#lifepo","Lithium Iron Phosphate")</f>
        <v>Lithium Iron Phosphate</v>
      </c>
      <c r="E55" s="1" t="s">
        <v>27</v>
      </c>
      <c r="F55" s="1" t="s">
        <v>509</v>
      </c>
      <c r="G55" s="1" t="s">
        <v>193</v>
      </c>
      <c r="H55" s="1" t="s">
        <v>490</v>
      </c>
      <c r="I55" s="1" t="s">
        <v>510</v>
      </c>
      <c r="J55" s="1" t="s">
        <v>87</v>
      </c>
      <c r="K55" s="1" t="s">
        <v>511</v>
      </c>
      <c r="L55" s="1" t="s">
        <v>512</v>
      </c>
      <c r="M55" s="1" t="s">
        <v>513</v>
      </c>
      <c r="N55" s="1" t="s">
        <v>494</v>
      </c>
      <c r="O55" s="1" t="s">
        <v>495</v>
      </c>
      <c r="P55" s="1" t="s">
        <v>496</v>
      </c>
      <c r="Q55" s="1" t="s">
        <v>39</v>
      </c>
      <c r="R55" s="2" t="str">
        <f>HYPERLINK("https://www.solarquotes.com.aul#dccoupling","DC coupled")</f>
        <v>DC coupled</v>
      </c>
      <c r="S55" s="1" t="s">
        <v>514</v>
      </c>
      <c r="T55" s="2" t="str">
        <f>HYPERLINK("https://www.solarquotes.com.au/wp-content/uploads/2022/11/Datasheet_EN_SMILE-G3_V04.30082022.pdf","Yes")</f>
        <v>Yes</v>
      </c>
      <c r="U55" s="2" t="str">
        <f>HYPERLINK("https://www.solarquotes.com.au/wp-content/uploads/2020/11/WarrantyTCsofAlphaESSProducts-Australia07072022.pdf","Yes")</f>
        <v>Yes</v>
      </c>
      <c r="V55" s="1" t="s">
        <v>515</v>
      </c>
      <c r="W55" s="2" t="str">
        <f>HYPERLINK("https://www.solarquotes.com.au/battery-storage/reviews/alpha-ess-review.html","Here")</f>
        <v>Here</v>
      </c>
    </row>
    <row r="56" spans="1:52">
      <c r="A56" s="1" t="s">
        <v>516</v>
      </c>
      <c r="B56" s="1" t="s">
        <v>517</v>
      </c>
      <c r="C56" s="1" t="s">
        <v>128</v>
      </c>
      <c r="D56" s="2" t="str">
        <f>HYPERLINK("https://www.solarquotes.com.au/glossary.html#lifepo","Lithium Iron Phosphate")</f>
        <v>Lithium Iron Phosphate</v>
      </c>
      <c r="E56" s="1" t="s">
        <v>27</v>
      </c>
      <c r="F56" s="1" t="s">
        <v>518</v>
      </c>
      <c r="G56" s="1" t="s">
        <v>519</v>
      </c>
      <c r="H56" s="1" t="s">
        <v>520</v>
      </c>
      <c r="I56" s="1" t="s">
        <v>521</v>
      </c>
      <c r="J56" s="1" t="s">
        <v>522</v>
      </c>
      <c r="K56" s="1" t="s">
        <v>523</v>
      </c>
      <c r="L56" s="1" t="s">
        <v>524</v>
      </c>
      <c r="M56" s="1" t="s">
        <v>452</v>
      </c>
      <c r="N56" s="1" t="s">
        <v>494</v>
      </c>
      <c r="O56" s="1" t="s">
        <v>495</v>
      </c>
      <c r="P56" s="1" t="s">
        <v>496</v>
      </c>
      <c r="Q56" s="1" t="s">
        <v>39</v>
      </c>
      <c r="R56" s="2" t="str">
        <f>HYPERLINK("https://www.solarquotes.com.aul#dccoupling","DC coupled")</f>
        <v>DC coupled</v>
      </c>
      <c r="S56" s="1" t="s">
        <v>525</v>
      </c>
      <c r="T56" s="2" t="str">
        <f>HYPERLINK("https://www.solarquotes.com.au/wp-content/uploads/2022/11/Datasheet_EN_SMILE-T10-HV_V04.13092022.pdf","Yes")</f>
        <v>Yes</v>
      </c>
      <c r="U56" s="2" t="str">
        <f>HYPERLINK("https://www.solarquotes.com.au/wp-content/uploads/2020/11/WarrantyTCsofAlphaESSProducts-Australia07072022.pdf","Yes")</f>
        <v>Yes</v>
      </c>
      <c r="V56" s="1" t="s">
        <v>526</v>
      </c>
      <c r="W56" s="2" t="str">
        <f>HYPERLINK("https://www.solarquotes.com.au/battery-storage/reviews/alpha-ess-review.html","Here")</f>
        <v>Here</v>
      </c>
    </row>
    <row r="57" spans="1:52">
      <c r="A57" s="1" t="s">
        <v>527</v>
      </c>
      <c r="B57" s="1" t="s">
        <v>528</v>
      </c>
      <c r="C57" s="1" t="s">
        <v>128</v>
      </c>
      <c r="D57" s="2" t="str">
        <f>HYPERLINK("https://www.solarquotes.com.au/glossary.html#lifepo","Lithium Iron Phosphate")</f>
        <v>Lithium Iron Phosphate</v>
      </c>
      <c r="E57" s="1" t="s">
        <v>27</v>
      </c>
      <c r="F57" s="1" t="s">
        <v>529</v>
      </c>
      <c r="G57" s="1" t="s">
        <v>530</v>
      </c>
      <c r="H57" s="1" t="s">
        <v>531</v>
      </c>
      <c r="I57" s="1" t="s">
        <v>532</v>
      </c>
      <c r="J57" s="1" t="s">
        <v>156</v>
      </c>
      <c r="K57" s="1" t="s">
        <v>533</v>
      </c>
      <c r="L57" s="1" t="s">
        <v>534</v>
      </c>
      <c r="M57" s="1" t="s">
        <v>57</v>
      </c>
      <c r="N57" s="1" t="s">
        <v>494</v>
      </c>
      <c r="O57" s="1" t="s">
        <v>495</v>
      </c>
      <c r="P57" s="1" t="s">
        <v>496</v>
      </c>
      <c r="Q57" s="1" t="s">
        <v>39</v>
      </c>
      <c r="R57" s="1" t="s">
        <v>535</v>
      </c>
      <c r="S57" s="1" t="s">
        <v>536</v>
      </c>
      <c r="T57" s="2" t="str">
        <f>HYPERLINK("https://www.solarquotes.com.au/wp-content/uploads/2020/11/Datasheet_EN_SMILE-B3-PLUS_V04.13092022.pdf","Yes")</f>
        <v>Yes</v>
      </c>
      <c r="U57" s="2" t="str">
        <f>HYPERLINK("https://www.solarquotes.com.au/wp-content/uploads/2020/11/WarrantyTCsofAlphaESSProducts-Australia07072022.pdf","Yes")</f>
        <v>Yes</v>
      </c>
      <c r="V57" s="1" t="s">
        <v>537</v>
      </c>
      <c r="W57" s="2" t="str">
        <f>HYPERLINK("https://www.solarquotes.com.au/battery-storage/reviews/alpha-ess-review.html","Here")</f>
        <v>Here</v>
      </c>
    </row>
    <row r="58" spans="1:52">
      <c r="A58" s="1" t="s">
        <v>538</v>
      </c>
      <c r="B58" s="1" t="s">
        <v>539</v>
      </c>
      <c r="C58" s="1" t="s">
        <v>56</v>
      </c>
      <c r="D58" s="2" t="str">
        <f>HYPERLINK("https://www.solarquotes.com.au/glossary.html#nmc","NMC")</f>
        <v>NMC</v>
      </c>
      <c r="E58" s="1" t="s">
        <v>27</v>
      </c>
      <c r="F58" s="1" t="s">
        <v>540</v>
      </c>
      <c r="G58" s="1" t="s">
        <v>541</v>
      </c>
      <c r="H58" s="1" t="s">
        <v>542</v>
      </c>
      <c r="I58" s="1" t="s">
        <v>543</v>
      </c>
      <c r="J58" s="1" t="s">
        <v>544</v>
      </c>
      <c r="K58" s="1" t="s">
        <v>545</v>
      </c>
      <c r="L58" s="1" t="s">
        <v>546</v>
      </c>
      <c r="M58" s="1" t="s">
        <v>27</v>
      </c>
      <c r="N58" s="1" t="s">
        <v>547</v>
      </c>
      <c r="O58" s="1" t="s">
        <v>548</v>
      </c>
      <c r="P58" s="1" t="s">
        <v>38</v>
      </c>
      <c r="Q58" s="1" t="s">
        <v>39</v>
      </c>
      <c r="R58" s="2" t="str">
        <f>HYPERLINK("/glossary.html#accoupling","AC coupled")</f>
        <v>AC coupled</v>
      </c>
      <c r="S58" s="1" t="s">
        <v>549</v>
      </c>
      <c r="T58" s="2" t="str">
        <f>HYPERLINK("https://www.solarquotes.com.au/wp-content/uploads/2019/02/eguana-evolve-specs.pdf","Yes")</f>
        <v>Yes</v>
      </c>
      <c r="U58" s="2" t="str">
        <f>HYPERLINK("https://www.solarquotes.com.au/wp-content/uploads/2019/02/eguana-evolve-warranty.pdf","Yes")</f>
        <v>Yes</v>
      </c>
      <c r="V58" s="1" t="s">
        <v>550</v>
      </c>
      <c r="W58" s="2" t="str">
        <f>HYPERLINK("https://www.solarquotes.com.au/battery-storage/reviews/eguana-technologies-review.html","Here")</f>
        <v>Here</v>
      </c>
    </row>
    <row r="59" spans="1:52">
      <c r="A59" s="1" t="s">
        <v>551</v>
      </c>
      <c r="B59" s="1" t="s">
        <v>552</v>
      </c>
      <c r="C59" s="1" t="s">
        <v>56</v>
      </c>
      <c r="D59" s="2" t="str">
        <f>HYPERLINK("https://www.solarquotes.com.au/glossary.html#nmc","NMC")</f>
        <v>NMC</v>
      </c>
      <c r="E59" s="1" t="s">
        <v>27</v>
      </c>
      <c r="F59" s="1" t="s">
        <v>553</v>
      </c>
      <c r="G59" s="1" t="s">
        <v>554</v>
      </c>
      <c r="H59" s="1" t="s">
        <v>555</v>
      </c>
      <c r="I59" s="1" t="s">
        <v>556</v>
      </c>
      <c r="J59" s="1" t="s">
        <v>291</v>
      </c>
      <c r="K59" s="1" t="s">
        <v>557</v>
      </c>
      <c r="L59" s="1" t="s">
        <v>135</v>
      </c>
      <c r="M59" s="1" t="s">
        <v>57</v>
      </c>
      <c r="N59" s="1" t="s">
        <v>558</v>
      </c>
      <c r="O59" s="1" t="s">
        <v>559</v>
      </c>
      <c r="P59" s="1" t="s">
        <v>38</v>
      </c>
      <c r="Q59" s="1" t="s">
        <v>39</v>
      </c>
      <c r="R59" s="2" t="str">
        <f>HYPERLINK("https://www.solarquotes.com.au/glossary.html#dccoupling","DC coupled")</f>
        <v>DC coupled</v>
      </c>
      <c r="S59" s="1" t="s">
        <v>560</v>
      </c>
      <c r="T59" s="2" t="str">
        <f>HYPERLINK("https://www.solarquotes.com.au/wp-content/uploads/2020/04/sunrise-specsheet.pdf","Yes")</f>
        <v>Yes</v>
      </c>
      <c r="U59" s="2" t="str">
        <f>HYPERLINK("https://www.solarquotes.com.au/wp-content/uploads/2020/04/sunrise-warranty.pdf","Yes")</f>
        <v>Yes</v>
      </c>
      <c r="V59" s="1" t="s">
        <v>161</v>
      </c>
      <c r="W59" s="2" t="str">
        <f>HYPERLINK("https://www.solarquotes.com.au/battery-storage/reviews/redearth-review.html","Here")</f>
        <v>Here</v>
      </c>
    </row>
    <row r="60" spans="1:52">
      <c r="A60" s="1" t="s">
        <v>561</v>
      </c>
      <c r="B60" s="1" t="s">
        <v>562</v>
      </c>
      <c r="C60" s="1" t="s">
        <v>56</v>
      </c>
      <c r="D60" s="2" t="str">
        <f>HYPERLINK("https://www.solarquotes.com.au/glossary.html#nmc","NMC")</f>
        <v>NMC</v>
      </c>
      <c r="E60" s="1" t="s">
        <v>27</v>
      </c>
      <c r="F60" s="1" t="s">
        <v>540</v>
      </c>
      <c r="G60" s="1" t="s">
        <v>563</v>
      </c>
      <c r="H60" s="1" t="s">
        <v>555</v>
      </c>
      <c r="I60" s="1" t="s">
        <v>408</v>
      </c>
      <c r="J60" s="1" t="s">
        <v>291</v>
      </c>
      <c r="K60" s="1" t="s">
        <v>557</v>
      </c>
      <c r="L60" s="1" t="s">
        <v>135</v>
      </c>
      <c r="M60" s="1" t="s">
        <v>57</v>
      </c>
      <c r="N60" s="1" t="s">
        <v>564</v>
      </c>
      <c r="O60" s="1" t="s">
        <v>559</v>
      </c>
      <c r="P60" s="1" t="s">
        <v>38</v>
      </c>
      <c r="Q60" s="1" t="s">
        <v>39</v>
      </c>
      <c r="R60" s="2" t="str">
        <f>HYPERLINK("https://www.solarquotes.com.au/glossary.html#dccoupling","DC coupled")</f>
        <v>DC coupled</v>
      </c>
      <c r="S60" s="1" t="s">
        <v>565</v>
      </c>
      <c r="T60" s="2" t="str">
        <f>HYPERLINK("https://www.solarquotes.com.au/wp-content/uploads/2020/04/sunrise-specsheet.pdf","Yes")</f>
        <v>Yes</v>
      </c>
      <c r="U60" s="2" t="str">
        <f>HYPERLINK("https://www.solarquotes.com.au/wp-content/uploads/2020/04/sunrise-warranty.pdf","Yes")</f>
        <v>Yes</v>
      </c>
      <c r="V60" s="1" t="s">
        <v>550</v>
      </c>
      <c r="W60" s="2" t="str">
        <f>HYPERLINK("https://www.solarquotes.com.au/battery-storage/reviews/redearth-review.html","Here")</f>
        <v>Here</v>
      </c>
    </row>
    <row r="61" spans="1:52">
      <c r="A61" s="1" t="s">
        <v>566</v>
      </c>
      <c r="B61" s="1" t="s">
        <v>567</v>
      </c>
      <c r="C61" s="1" t="s">
        <v>56</v>
      </c>
      <c r="D61" s="2" t="str">
        <f>HYPERLINK("https://www.solarquotes.com.au/glossary.html#lifepo","Lithium Iron Phosphate")</f>
        <v>Lithium Iron Phosphate</v>
      </c>
      <c r="E61" s="1" t="s">
        <v>27</v>
      </c>
      <c r="F61" s="1" t="s">
        <v>153</v>
      </c>
      <c r="G61" s="1" t="s">
        <v>568</v>
      </c>
      <c r="H61" s="1" t="s">
        <v>569</v>
      </c>
      <c r="I61" s="1" t="s">
        <v>570</v>
      </c>
      <c r="J61" s="1" t="s">
        <v>87</v>
      </c>
      <c r="K61" s="1" t="s">
        <v>571</v>
      </c>
      <c r="L61" s="1" t="s">
        <v>572</v>
      </c>
      <c r="M61" s="1" t="s">
        <v>57</v>
      </c>
      <c r="N61" s="1" t="s">
        <v>453</v>
      </c>
      <c r="O61" s="1" t="s">
        <v>65</v>
      </c>
      <c r="P61" s="1" t="s">
        <v>38</v>
      </c>
      <c r="Q61" s="1" t="s">
        <v>39</v>
      </c>
      <c r="R61" s="2" t="str">
        <f>HYPERLINK("https://www.solarquotes.com.au/glossary.html#dccoupling","DC coupled")</f>
        <v>DC coupled</v>
      </c>
      <c r="S61" s="1" t="s">
        <v>573</v>
      </c>
      <c r="T61" s="2" t="str">
        <f>HYPERLINK("https://www.solarquotes.com.au/wp-content/uploads/2023/01/Sofar-PowerAll-Datasheet.pdf","Yes")</f>
        <v>Yes</v>
      </c>
      <c r="U61" s="2" t="str">
        <f>HYPERLINK("https://www.solarquotes.com.au/wp-content/uploads/2023/01/sofar-warranty.pdf","Yes")</f>
        <v>Yes</v>
      </c>
      <c r="V61" s="1" t="s">
        <v>574</v>
      </c>
      <c r="W61" s="2" t="str">
        <f>HYPERLINK("https://www.solarquotes.com.au/inverters/shenzen-sofar-solar-review.html","Here")</f>
        <v>Here</v>
      </c>
    </row>
    <row r="62" spans="1:52">
      <c r="A62" s="1" t="s">
        <v>575</v>
      </c>
      <c r="B62" s="1" t="s">
        <v>127</v>
      </c>
      <c r="C62" s="1" t="s">
        <v>128</v>
      </c>
      <c r="D62" s="2" t="str">
        <f>HYPERLINK("https://www.solarquotes.com.au/glossary.html#lifepo","Lithium Iron Phosphate")</f>
        <v>Lithium Iron Phosphate</v>
      </c>
      <c r="E62" s="1" t="s">
        <v>27</v>
      </c>
      <c r="F62" s="1" t="s">
        <v>576</v>
      </c>
      <c r="G62" s="1" t="s">
        <v>577</v>
      </c>
      <c r="H62" s="1" t="s">
        <v>578</v>
      </c>
      <c r="I62" s="1" t="s">
        <v>579</v>
      </c>
      <c r="J62" s="1" t="s">
        <v>580</v>
      </c>
      <c r="K62" s="1" t="s">
        <v>581</v>
      </c>
      <c r="L62" s="1" t="s">
        <v>272</v>
      </c>
      <c r="M62" s="1" t="s">
        <v>27</v>
      </c>
      <c r="N62" s="1" t="s">
        <v>494</v>
      </c>
      <c r="O62" s="1" t="s">
        <v>582</v>
      </c>
      <c r="P62" s="1" t="s">
        <v>38</v>
      </c>
      <c r="Q62" s="1" t="s">
        <v>583</v>
      </c>
      <c r="R62" s="2" t="str">
        <f>HYPERLINK("https://www.solarquotes.com.au/glossary.html#dccoupling","DC coupled")</f>
        <v>DC coupled</v>
      </c>
      <c r="S62" s="1" t="s">
        <v>584</v>
      </c>
      <c r="T62" s="2" t="str">
        <f>HYPERLINK("https://www.solarquotes.com.au/wp-content/uploads/2020/11/soltaro-aio2-ess-datasheet.pdf","Yes")</f>
        <v>Yes</v>
      </c>
      <c r="U62" s="2" t="str">
        <f>HYPERLINK("https://www.solarquotes.com.au/wp-content/uploads/2020/11/AIO2_Warranty_V1.0-3.pdf","Yes")</f>
        <v>Yes</v>
      </c>
      <c r="V62" s="1" t="s">
        <v>585</v>
      </c>
      <c r="W62" s="2" t="str">
        <f>HYPERLINK("https://www.solarquotes.com.au/battery-storage/reviews/soltaro-review.html","Here")</f>
        <v>Here</v>
      </c>
    </row>
    <row r="63" spans="1:52">
      <c r="A63" s="1" t="s">
        <v>586</v>
      </c>
      <c r="B63" s="1" t="s">
        <v>587</v>
      </c>
      <c r="C63" s="1" t="s">
        <v>128</v>
      </c>
      <c r="D63" s="2" t="str">
        <f>HYPERLINK("https://www.solarquotes.com.au/glossary.html#lifepo","Lithium Iron Phosphate")</f>
        <v>Lithium Iron Phosphate</v>
      </c>
      <c r="E63" s="1" t="s">
        <v>27</v>
      </c>
      <c r="F63" s="1" t="s">
        <v>588</v>
      </c>
      <c r="G63" s="1" t="s">
        <v>589</v>
      </c>
      <c r="H63" s="1" t="s">
        <v>578</v>
      </c>
      <c r="I63" s="1" t="s">
        <v>590</v>
      </c>
      <c r="J63" s="1" t="s">
        <v>591</v>
      </c>
      <c r="K63" s="1" t="s">
        <v>581</v>
      </c>
      <c r="L63" s="1" t="s">
        <v>272</v>
      </c>
      <c r="M63" s="1" t="s">
        <v>27</v>
      </c>
      <c r="N63" s="1" t="s">
        <v>494</v>
      </c>
      <c r="O63" s="1" t="s">
        <v>582</v>
      </c>
      <c r="P63" s="1" t="s">
        <v>38</v>
      </c>
      <c r="Q63" s="1" t="s">
        <v>583</v>
      </c>
      <c r="R63" s="2" t="str">
        <f>HYPERLINK("https://www.solarquotes.com.au/glossary.html#dccoupling","DC coupled")</f>
        <v>DC coupled</v>
      </c>
      <c r="S63" s="1" t="s">
        <v>218</v>
      </c>
      <c r="T63" s="2" t="str">
        <f>HYPERLINK("https://www.solarquotes.com.au/wp-content/uploads/2020/11/soltaro-aio2-ess-datasheet.pdf","Yes")</f>
        <v>Yes</v>
      </c>
      <c r="U63" s="2" t="str">
        <f>HYPERLINK("https://www.solarquotes.com.au/wp-content/uploads/2020/11/AIO2_Warranty_V1.0-3.pdf","Yes")</f>
        <v>Yes</v>
      </c>
      <c r="V63" s="1" t="s">
        <v>466</v>
      </c>
      <c r="W63" s="2" t="str">
        <f>HYPERLINK("https://www.solarquotes.com.au/battery-storage/reviews/soltaro-review.html","Here")</f>
        <v>Here</v>
      </c>
    </row>
    <row r="64" spans="1:52">
      <c r="A64" s="1" t="s">
        <v>592</v>
      </c>
      <c r="B64" s="1" t="s">
        <v>593</v>
      </c>
      <c r="C64" s="1" t="s">
        <v>128</v>
      </c>
      <c r="D64" s="2" t="str">
        <f>HYPERLINK("https://www.solarquotes.com.au/glossary.html#lifepo","Lithium Iron Phosphate")</f>
        <v>Lithium Iron Phosphate</v>
      </c>
      <c r="E64" s="1" t="s">
        <v>27</v>
      </c>
      <c r="F64" s="1" t="s">
        <v>594</v>
      </c>
      <c r="G64" s="1" t="s">
        <v>595</v>
      </c>
      <c r="H64" s="1" t="s">
        <v>578</v>
      </c>
      <c r="I64" s="1" t="s">
        <v>596</v>
      </c>
      <c r="J64" s="1" t="s">
        <v>591</v>
      </c>
      <c r="K64" s="1" t="s">
        <v>581</v>
      </c>
      <c r="L64" s="1" t="s">
        <v>272</v>
      </c>
      <c r="M64" s="1" t="s">
        <v>27</v>
      </c>
      <c r="N64" s="1" t="s">
        <v>494</v>
      </c>
      <c r="O64" s="1" t="s">
        <v>582</v>
      </c>
      <c r="P64" s="1" t="s">
        <v>38</v>
      </c>
      <c r="Q64" s="1" t="s">
        <v>583</v>
      </c>
      <c r="R64" s="2" t="str">
        <f>HYPERLINK("https://www.solarquotes.com.au/glossary.html#dccoupling","DC coupled")</f>
        <v>DC coupled</v>
      </c>
      <c r="S64" s="1" t="s">
        <v>597</v>
      </c>
      <c r="T64" s="2" t="str">
        <f>HYPERLINK("https://www.solarquotes.com.au/wp-content/uploads/2020/11/soltaro-aio2-ess-datasheet.pdf","Yes")</f>
        <v>Yes</v>
      </c>
      <c r="U64" s="2" t="str">
        <f>HYPERLINK("https://www.solarquotes.com.au/wp-content/uploads/2020/11/AIO2_Warranty_V1.0-3.pdf","Yes")</f>
        <v>Yes</v>
      </c>
      <c r="V64" s="1" t="s">
        <v>598</v>
      </c>
      <c r="W64" s="2" t="str">
        <f>HYPERLINK("https://www.solarquotes.com.au/battery-storage/reviews/soltaro-review.html","Here")</f>
        <v>Here</v>
      </c>
    </row>
    <row r="65" spans="1:52">
      <c r="A65" s="1" t="s">
        <v>599</v>
      </c>
      <c r="B65" s="1" t="s">
        <v>407</v>
      </c>
      <c r="C65" s="1" t="s">
        <v>128</v>
      </c>
      <c r="D65" s="2" t="str">
        <f>HYPERLINK("https://www.solarquotes.com.au/glossary.html#lifepo","Lithium Iron Phosphate")</f>
        <v>Lithium Iron Phosphate</v>
      </c>
      <c r="E65" s="1" t="s">
        <v>27</v>
      </c>
      <c r="F65" s="1" t="s">
        <v>588</v>
      </c>
      <c r="G65" s="1" t="s">
        <v>589</v>
      </c>
      <c r="H65" s="1" t="s">
        <v>578</v>
      </c>
      <c r="I65" s="1" t="s">
        <v>600</v>
      </c>
      <c r="J65" s="1" t="s">
        <v>291</v>
      </c>
      <c r="K65" s="1" t="s">
        <v>601</v>
      </c>
      <c r="L65" s="1" t="s">
        <v>272</v>
      </c>
      <c r="M65" s="1" t="s">
        <v>27</v>
      </c>
      <c r="N65" s="1" t="s">
        <v>494</v>
      </c>
      <c r="O65" s="1" t="s">
        <v>582</v>
      </c>
      <c r="P65" s="1" t="s">
        <v>38</v>
      </c>
      <c r="Q65" s="1" t="s">
        <v>583</v>
      </c>
      <c r="R65" s="2" t="str">
        <f>HYPERLINK("https://www.solarquotes.com.aul#dccoupling","DC coupled")</f>
        <v>DC coupled</v>
      </c>
      <c r="S65" s="1" t="s">
        <v>218</v>
      </c>
      <c r="T65" s="2" t="str">
        <f>HYPERLINK("https://www.solarquotes.com.au/wp-content/uploads/2020/11/soltaro-aio2-ess-datasheet.pdf","Yes")</f>
        <v>Yes</v>
      </c>
      <c r="U65" s="2" t="str">
        <f>HYPERLINK("https://www.solarquotes.com.au/wp-content/uploads/2020/11/AIO2_Warranty_V1.0-3.pdf","Yes")</f>
        <v>Yes</v>
      </c>
      <c r="V65" s="1" t="s">
        <v>466</v>
      </c>
      <c r="W65" s="2" t="str">
        <f>HYPERLINK("https://www.solarquotes.com.au/battery-storage/reviews/soltaro-review.html","Here")</f>
        <v>Here</v>
      </c>
    </row>
    <row r="66" spans="1:52">
      <c r="A66" s="1" t="s">
        <v>602</v>
      </c>
      <c r="B66" s="1" t="s">
        <v>603</v>
      </c>
      <c r="C66" s="1" t="s">
        <v>128</v>
      </c>
      <c r="D66" s="2" t="str">
        <f>HYPERLINK("https://www.solarquotes.com.au/glossary.html#lifepo","Lithium Iron Phosphate")</f>
        <v>Lithium Iron Phosphate</v>
      </c>
      <c r="E66" s="1" t="s">
        <v>27</v>
      </c>
      <c r="F66" s="1" t="s">
        <v>604</v>
      </c>
      <c r="G66" s="1" t="s">
        <v>605</v>
      </c>
      <c r="H66" s="1" t="s">
        <v>578</v>
      </c>
      <c r="I66" s="1" t="s">
        <v>606</v>
      </c>
      <c r="J66" s="1" t="s">
        <v>291</v>
      </c>
      <c r="K66" s="1" t="s">
        <v>601</v>
      </c>
      <c r="L66" s="1" t="s">
        <v>272</v>
      </c>
      <c r="M66" s="1" t="s">
        <v>27</v>
      </c>
      <c r="N66" s="1" t="s">
        <v>494</v>
      </c>
      <c r="O66" s="1" t="s">
        <v>582</v>
      </c>
      <c r="P66" s="1" t="s">
        <v>38</v>
      </c>
      <c r="Q66" s="1" t="s">
        <v>607</v>
      </c>
      <c r="R66" s="2" t="str">
        <f>HYPERLINK("https://www.solarquotes.com.au/glossary.html#dccoupling","DC coupled")</f>
        <v>DC coupled</v>
      </c>
      <c r="S66" s="1" t="s">
        <v>608</v>
      </c>
      <c r="T66" s="2" t="str">
        <f>HYPERLINK("https://www.solarquotes.com.au/wp-content/uploads/2020/11/soltaro-aio2-ess-datasheet.pdf","Yes")</f>
        <v>Yes</v>
      </c>
      <c r="U66" s="2" t="str">
        <f>HYPERLINK("https://www.solarquotes.com.au/wp-content/uploads/2020/11/AIO2_Warranty_V1.0-3.pdf","Yes")</f>
        <v>Yes</v>
      </c>
      <c r="V66" s="1" t="s">
        <v>219</v>
      </c>
      <c r="W66" s="2" t="str">
        <f>HYPERLINK("https://www.solarquotes.com.au/battery-storage/reviews/soltaro-review.html","Here")</f>
        <v>Here</v>
      </c>
    </row>
    <row r="67" spans="1:52">
      <c r="A67" s="1" t="s">
        <v>609</v>
      </c>
      <c r="B67" s="1" t="s">
        <v>610</v>
      </c>
      <c r="C67" s="1" t="s">
        <v>128</v>
      </c>
      <c r="D67" s="2" t="str">
        <f>HYPERLINK("https://www.solarquotes.com.au/glossary.html#lifepo","Lithium Iron Phosphate")</f>
        <v>Lithium Iron Phosphate</v>
      </c>
      <c r="E67" s="1" t="s">
        <v>27</v>
      </c>
      <c r="F67" s="1" t="s">
        <v>509</v>
      </c>
      <c r="G67" s="1" t="s">
        <v>193</v>
      </c>
      <c r="H67" s="1" t="s">
        <v>611</v>
      </c>
      <c r="I67" s="1" t="s">
        <v>612</v>
      </c>
      <c r="J67" s="1" t="s">
        <v>291</v>
      </c>
      <c r="K67" s="1" t="s">
        <v>613</v>
      </c>
      <c r="L67" s="1" t="s">
        <v>145</v>
      </c>
      <c r="M67" s="1" t="s">
        <v>135</v>
      </c>
      <c r="N67" s="1" t="s">
        <v>494</v>
      </c>
      <c r="O67" s="1" t="s">
        <v>614</v>
      </c>
      <c r="P67" s="1" t="s">
        <v>38</v>
      </c>
      <c r="Q67" s="1" t="s">
        <v>39</v>
      </c>
      <c r="R67" s="2" t="str">
        <f>HYPERLINK("https://www.solarquotes.com.au/glossary.html#dccoupling","DC coupled")</f>
        <v>DC coupled</v>
      </c>
      <c r="S67" s="1" t="s">
        <v>397</v>
      </c>
      <c r="T67" s="2" t="str">
        <f>HYPERLINK("https://www.solarquotes.com.au/wp-content/uploads/2023/03/sunpower-reserve-battery.pdf","Yes")</f>
        <v>Yes</v>
      </c>
      <c r="U67" s="2" t="str">
        <f>HYPERLINK("https://www.solarquotes.com.au/wp-content/uploads/2023/03/sunpower-reserve-warranty.pdf","Yes")</f>
        <v>Yes</v>
      </c>
      <c r="V67" s="1" t="s">
        <v>550</v>
      </c>
      <c r="W67" s="2" t="str">
        <f>HYPERLINK("https://www.solarquotes.com.au/battery-storage/reviews/sunpower-review.html","Here")</f>
        <v>Here</v>
      </c>
    </row>
    <row r="68" spans="1:52">
      <c r="A68" s="1" t="s">
        <v>615</v>
      </c>
      <c r="B68" s="1" t="s">
        <v>616</v>
      </c>
      <c r="C68" s="1" t="s">
        <v>128</v>
      </c>
      <c r="D68" s="1" t="s">
        <v>617</v>
      </c>
      <c r="E68" s="1" t="s">
        <v>27</v>
      </c>
      <c r="F68" s="1" t="s">
        <v>266</v>
      </c>
      <c r="G68" s="1" t="s">
        <v>618</v>
      </c>
      <c r="H68" s="1" t="s">
        <v>619</v>
      </c>
      <c r="I68" s="1" t="s">
        <v>620</v>
      </c>
      <c r="J68" s="1" t="s">
        <v>241</v>
      </c>
      <c r="K68" s="1" t="s">
        <v>621</v>
      </c>
      <c r="L68" s="1" t="s">
        <v>135</v>
      </c>
      <c r="M68" s="1" t="s">
        <v>57</v>
      </c>
      <c r="N68" s="1" t="s">
        <v>622</v>
      </c>
      <c r="O68" s="1" t="s">
        <v>623</v>
      </c>
      <c r="P68" s="1" t="s">
        <v>624</v>
      </c>
      <c r="Q68" s="1" t="s">
        <v>39</v>
      </c>
      <c r="R68" s="2" t="str">
        <f>HYPERLINK("https://www.solarquotes.com.au/glossary.html#accoupling","AC coupled")</f>
        <v>AC coupled</v>
      </c>
      <c r="S68" s="1" t="s">
        <v>276</v>
      </c>
      <c r="T68" s="2" t="str">
        <f>HYPERLINK("https://www.solarquotes.com.au/wp-content/uploads/2019/01/varta-pulse-specs.pdf","Yes")</f>
        <v>Yes</v>
      </c>
      <c r="U68" s="2" t="str">
        <f>HYPERLINK("https://www.solarquotes.com.au/wp-content/uploads/2019/01/varta-pulse-warranty.pdf","Yes")</f>
        <v>Yes</v>
      </c>
      <c r="V68" s="1" t="s">
        <v>625</v>
      </c>
      <c r="W68" s="2" t="str">
        <f>HYPERLINK("https://www.solarquotes.com.au/battery-storage/reviews/varta-review.html","Here")</f>
        <v>Here</v>
      </c>
    </row>
    <row r="69" spans="1:52">
      <c r="A69" s="1" t="s">
        <v>626</v>
      </c>
      <c r="B69" s="1" t="s">
        <v>627</v>
      </c>
      <c r="C69" s="2" t="str">
        <f>HYPERLINK("https://www.solarquotes.com.au/blog/bluetti-home-battery-mb2923/","Here.")</f>
        <v>Here.</v>
      </c>
      <c r="D69" s="1" t="s">
        <v>628</v>
      </c>
      <c r="E69" s="1" t="s">
        <v>57</v>
      </c>
      <c r="F69" s="1" t="s">
        <v>629</v>
      </c>
      <c r="G69" s="1" t="s">
        <v>630</v>
      </c>
      <c r="H69" s="1" t="s">
        <v>130</v>
      </c>
      <c r="I69" s="1" t="s">
        <v>631</v>
      </c>
      <c r="J69" s="1" t="s">
        <v>61</v>
      </c>
      <c r="K69" s="1" t="s">
        <v>632</v>
      </c>
      <c r="L69" s="1" t="s">
        <v>633</v>
      </c>
      <c r="M69" s="1" t="s">
        <v>27</v>
      </c>
      <c r="N69" s="1" t="s">
        <v>494</v>
      </c>
      <c r="O69" s="1" t="s">
        <v>634</v>
      </c>
      <c r="P69" s="1" t="s">
        <v>38</v>
      </c>
      <c r="Q69" s="1" t="s">
        <v>39</v>
      </c>
      <c r="R69" s="1" t="s">
        <v>635</v>
      </c>
      <c r="S69" s="1" t="s">
        <v>636</v>
      </c>
      <c r="T69" s="2" t="str">
        <f>HYPERLINK("https://www.solarquotes.com.au/wp-content/uploads/2024/05/EP760-Data-Sheet.pdf","Yes")</f>
        <v>Yes</v>
      </c>
      <c r="U69" s="2" t="str">
        <f>HYPERLINK("https://www.solarquotes.com.au/wp-content/uploads/2024/05/EP760-Warranty.pdf","Yes")</f>
        <v>Yes</v>
      </c>
      <c r="V69" s="1" t="s">
        <v>550</v>
      </c>
      <c r="W69" s="2" t="str">
        <f>HYPERLINK("https://www.bluettipower.com.au/collections/home-battery-backup","Here")</f>
        <v>Here</v>
      </c>
    </row>
    <row r="70" spans="1:52">
      <c r="A70" s="1" t="s">
        <v>637</v>
      </c>
      <c r="B70" s="1" t="s">
        <v>638</v>
      </c>
      <c r="C70" s="1" t="s">
        <v>128</v>
      </c>
      <c r="D70" s="2" t="str">
        <f>HYPERLINK("https://www.solarquotes.com.au/glossary.html#lifepo","Lithium Iron Phosphate")</f>
        <v>Lithium Iron Phosphate</v>
      </c>
      <c r="E70" s="1" t="s">
        <v>27</v>
      </c>
      <c r="F70" s="1" t="s">
        <v>163</v>
      </c>
      <c r="G70" s="1" t="s">
        <v>433</v>
      </c>
      <c r="H70" s="1" t="s">
        <v>130</v>
      </c>
      <c r="I70" s="1" t="s">
        <v>639</v>
      </c>
      <c r="J70" s="1" t="s">
        <v>87</v>
      </c>
      <c r="K70" s="1" t="s">
        <v>640</v>
      </c>
      <c r="L70" s="1" t="s">
        <v>272</v>
      </c>
      <c r="M70" s="1" t="s">
        <v>135</v>
      </c>
      <c r="N70" s="1" t="s">
        <v>136</v>
      </c>
      <c r="O70" s="1" t="s">
        <v>641</v>
      </c>
      <c r="P70" s="1" t="s">
        <v>38</v>
      </c>
      <c r="Q70" s="1" t="s">
        <v>39</v>
      </c>
      <c r="R70" s="2" t="str">
        <f>HYPERLINK("https://www.solarquotes.com.au/glossary.html#dccoupling","DC coupled")</f>
        <v>DC coupled</v>
      </c>
      <c r="S70" s="1" t="s">
        <v>442</v>
      </c>
      <c r="T70" s="2" t="str">
        <f>HYPERLINK("https://www.solarquotes.com.au/wp-content/uploads/2024/07/LAVO_Storage-S2_Data_Sheet.pdf","Yes")</f>
        <v>Yes</v>
      </c>
      <c r="U70" s="2" t="str">
        <f>HYPERLINK("https://www.solarquotes.com.au/wp-content/uploads/2024/05/240501-LAVO-S2AIO-WarrantyCard-2.pdf","Yes")</f>
        <v>Yes</v>
      </c>
      <c r="V70" s="1" t="s">
        <v>150</v>
      </c>
      <c r="W70" s="2" t="str">
        <f>HYPERLINK("https://www.lavo.com.au/","Here")</f>
        <v>Here</v>
      </c>
    </row>
    <row r="71" spans="1:52">
      <c r="A71" s="1" t="s">
        <v>642</v>
      </c>
      <c r="B71" s="1" t="s">
        <v>643</v>
      </c>
      <c r="C71" s="2" t="str">
        <f>HYPERLINK("https://www.solarquotes.com.au/blog/sigenergy-review-features/","Yes, review here.")</f>
        <v>Yes, review here.</v>
      </c>
      <c r="D71" s="2" t="str">
        <f>HYPERLINK("https://www.solarquotes.com.au/glossary.html#lifepo","Lithium Iron Phosphate")</f>
        <v>Lithium Iron Phosphate</v>
      </c>
      <c r="E71" s="1" t="s">
        <v>27</v>
      </c>
      <c r="F71" s="1" t="s">
        <v>644</v>
      </c>
      <c r="G71" s="1" t="s">
        <v>519</v>
      </c>
      <c r="H71" s="1" t="s">
        <v>645</v>
      </c>
      <c r="I71" s="1" t="s">
        <v>113</v>
      </c>
      <c r="J71" s="1" t="s">
        <v>87</v>
      </c>
      <c r="K71" s="1" t="s">
        <v>646</v>
      </c>
      <c r="L71" s="1" t="s">
        <v>647</v>
      </c>
      <c r="M71" s="1" t="s">
        <v>27</v>
      </c>
      <c r="N71" s="1" t="s">
        <v>648</v>
      </c>
      <c r="O71" s="1" t="s">
        <v>649</v>
      </c>
      <c r="P71" s="1" t="s">
        <v>38</v>
      </c>
      <c r="Q71" s="1" t="s">
        <v>39</v>
      </c>
      <c r="R71" s="1" t="s">
        <v>650</v>
      </c>
      <c r="S71" s="1" t="s">
        <v>651</v>
      </c>
      <c r="T71" s="2" t="str">
        <f>HYPERLINK("https://www.solarquotes.com.au/wp-content/uploads/2024/08/Datasheet-Sigen-Energy-Storage-System_Single-Phase.pdf","Yes")</f>
        <v>Yes</v>
      </c>
      <c r="U71" s="2" t="str">
        <f>HYPERLINK("https://www.solarquotes.com.au/wp-content/uploads/2024/08/signergy-warranty.pdf","Yes")</f>
        <v>Yes</v>
      </c>
      <c r="V71" s="1" t="s">
        <v>207</v>
      </c>
      <c r="W71" s="2" t="str">
        <f>HYPERLINK("https://www.solarquotes.com.au/battery-storage/reviews/sigenergy-review.html","Here")</f>
        <v>Here</v>
      </c>
    </row>
    <row r="72" spans="1:52">
      <c r="A72" s="1" t="s">
        <v>652</v>
      </c>
      <c r="B72" s="1" t="s">
        <v>653</v>
      </c>
      <c r="C72" s="2" t="str">
        <f>HYPERLINK("https://www.solarquotes.com.au/blog/sigenergy-review-features/","Yes, review here.")</f>
        <v>Yes, review here.</v>
      </c>
      <c r="D72" s="2" t="str">
        <f>HYPERLINK("https://www.solarquotes.com.au/glossary.html#lifepo","Lithium Iron Phosphate")</f>
        <v>Lithium Iron Phosphate</v>
      </c>
      <c r="E72" s="1" t="s">
        <v>27</v>
      </c>
      <c r="F72" s="1" t="s">
        <v>654</v>
      </c>
      <c r="G72" s="1" t="s">
        <v>655</v>
      </c>
      <c r="H72" s="1" t="s">
        <v>645</v>
      </c>
      <c r="I72" s="1" t="s">
        <v>656</v>
      </c>
      <c r="J72" s="1" t="s">
        <v>87</v>
      </c>
      <c r="K72" s="1" t="s">
        <v>646</v>
      </c>
      <c r="L72" s="1" t="s">
        <v>647</v>
      </c>
      <c r="M72" s="1" t="s">
        <v>27</v>
      </c>
      <c r="N72" s="1" t="s">
        <v>648</v>
      </c>
      <c r="O72" s="1" t="s">
        <v>649</v>
      </c>
      <c r="P72" s="1" t="s">
        <v>38</v>
      </c>
      <c r="Q72" s="1" t="s">
        <v>39</v>
      </c>
      <c r="R72" s="1" t="s">
        <v>650</v>
      </c>
      <c r="S72" s="1" t="s">
        <v>657</v>
      </c>
      <c r="T72" s="2" t="str">
        <f>HYPERLINK("https://www.solarquotes.com.au/wp-content/uploads/2024/08/Datasheet-Sigen-Energy-Storage-System_Single-Phase.pdf","Yes")</f>
        <v>Yes</v>
      </c>
      <c r="U72" s="2" t="str">
        <f>HYPERLINK("https://www.solarquotes.com.au/wp-content/uploads/2024/08/signergy-warranty.pdf","Yes")</f>
        <v>Yes</v>
      </c>
      <c r="V72" s="1" t="s">
        <v>598</v>
      </c>
      <c r="W72" s="2" t="str">
        <f>HYPERLINK("https://www.solarquotes.com.au/battery-storage/reviews/sigenergy-review.html","Here")</f>
        <v>Here</v>
      </c>
    </row>
    <row r="73" spans="1:52">
      <c r="A73" s="1" t="s">
        <v>658</v>
      </c>
      <c r="B73" s="1" t="s">
        <v>407</v>
      </c>
      <c r="C73" s="2" t="str">
        <f>HYPERLINK("https://www.solarquotes.com.au/blog/sigenergy-review-features/","Yes, review here.")</f>
        <v>Yes, review here.</v>
      </c>
      <c r="D73" s="2" t="str">
        <f>HYPERLINK("https://www.solarquotes.com.au/glossary.html#lifepo","Lithium Iron Phosphate")</f>
        <v>Lithium Iron Phosphate</v>
      </c>
      <c r="E73" s="1" t="s">
        <v>27</v>
      </c>
      <c r="F73" s="1" t="s">
        <v>659</v>
      </c>
      <c r="G73" s="1" t="s">
        <v>660</v>
      </c>
      <c r="H73" s="1" t="s">
        <v>645</v>
      </c>
      <c r="I73" s="1" t="s">
        <v>661</v>
      </c>
      <c r="J73" s="1" t="s">
        <v>87</v>
      </c>
      <c r="K73" s="1" t="s">
        <v>662</v>
      </c>
      <c r="L73" s="1" t="s">
        <v>647</v>
      </c>
      <c r="M73" s="1" t="s">
        <v>27</v>
      </c>
      <c r="N73" s="1" t="s">
        <v>648</v>
      </c>
      <c r="O73" s="1" t="s">
        <v>649</v>
      </c>
      <c r="P73" s="1" t="s">
        <v>38</v>
      </c>
      <c r="Q73" s="1" t="s">
        <v>39</v>
      </c>
      <c r="R73" s="1" t="s">
        <v>650</v>
      </c>
      <c r="S73" s="1" t="s">
        <v>663</v>
      </c>
      <c r="T73" s="2" t="str">
        <f>HYPERLINK("https://www.solarquotes.com.au/wp-content/uploads/2024/08/Datasheet-Sigen-Energy-Storage-System_Single-Phase.pdf","Yes")</f>
        <v>Yes</v>
      </c>
      <c r="U73" s="2" t="str">
        <f>HYPERLINK("https://www.solarquotes.com.au/wp-content/uploads/2024/08/signergy-warranty.pdf","Yes")</f>
        <v>Yes</v>
      </c>
      <c r="V73" s="1" t="s">
        <v>664</v>
      </c>
      <c r="W73" s="2" t="str">
        <f>HYPERLINK("https://www.solarquotes.com.au/battery-storage/reviews/sigenergy-review.html","Here")</f>
        <v>Here</v>
      </c>
    </row>
    <row r="74" spans="1:52">
      <c r="A74" s="1" t="s">
        <v>665</v>
      </c>
      <c r="B74" s="1" t="s">
        <v>666</v>
      </c>
      <c r="C74" s="2" t="str">
        <f>HYPERLINK("https://www.solarquotes.com.au/blog/sigenergy-review-features/","Yes, review here.")</f>
        <v>Yes, review here.</v>
      </c>
      <c r="D74" s="2" t="str">
        <f>HYPERLINK("https://www.solarquotes.com.au/glossary.html#lifepo","Lithium Iron Phosphate")</f>
        <v>Lithium Iron Phosphate</v>
      </c>
      <c r="E74" s="1" t="s">
        <v>27</v>
      </c>
      <c r="F74" s="1" t="s">
        <v>667</v>
      </c>
      <c r="G74" s="1" t="s">
        <v>668</v>
      </c>
      <c r="H74" s="1" t="s">
        <v>645</v>
      </c>
      <c r="I74" s="1" t="s">
        <v>661</v>
      </c>
      <c r="J74" s="1" t="s">
        <v>87</v>
      </c>
      <c r="K74" s="1" t="s">
        <v>662</v>
      </c>
      <c r="L74" s="1" t="s">
        <v>647</v>
      </c>
      <c r="M74" s="1" t="s">
        <v>27</v>
      </c>
      <c r="N74" s="1" t="s">
        <v>648</v>
      </c>
      <c r="O74" s="1" t="s">
        <v>649</v>
      </c>
      <c r="P74" s="1" t="s">
        <v>38</v>
      </c>
      <c r="Q74" s="1" t="s">
        <v>39</v>
      </c>
      <c r="R74" s="1" t="s">
        <v>650</v>
      </c>
      <c r="S74" s="1" t="s">
        <v>669</v>
      </c>
      <c r="T74" s="2" t="str">
        <f>HYPERLINK("https://www.solarquotes.com.au/wp-content/uploads/2024/08/Datasheet-Sigen-Energy-Storage-System_Single-Phase.pdf","Yes")</f>
        <v>Yes</v>
      </c>
      <c r="U74" s="2" t="str">
        <f>HYPERLINK("https://www.solarquotes.com.au/wp-content/uploads/2024/08/signergy-warranty.pdf","Yes")</f>
        <v>Yes</v>
      </c>
      <c r="V74" s="1" t="s">
        <v>664</v>
      </c>
      <c r="W74" s="2" t="str">
        <f>HYPERLINK("https://www.solarquotes.com.au/battery-storage/reviews/sigenergy-review.html","Here")</f>
        <v>Here</v>
      </c>
    </row>
    <row r="75" spans="1:52">
      <c r="A75" s="1" t="s">
        <v>670</v>
      </c>
      <c r="B75" s="1" t="s">
        <v>671</v>
      </c>
      <c r="C75" s="2" t="str">
        <f>HYPERLINK("https://www.solarquotes.com.au/blog/sigenergy-review-features/","Yes, review here.")</f>
        <v>Yes, review here.</v>
      </c>
      <c r="D75" s="2" t="str">
        <f>HYPERLINK("https://www.solarquotes.com.au/glossary.html#lifepo","Lithium Iron Phosphate")</f>
        <v>Lithium Iron Phosphate</v>
      </c>
      <c r="E75" s="1" t="s">
        <v>27</v>
      </c>
      <c r="F75" s="1" t="s">
        <v>644</v>
      </c>
      <c r="G75" s="1" t="s">
        <v>519</v>
      </c>
      <c r="H75" s="1" t="s">
        <v>645</v>
      </c>
      <c r="I75" s="1" t="s">
        <v>165</v>
      </c>
      <c r="J75" s="1" t="s">
        <v>87</v>
      </c>
      <c r="K75" s="1" t="s">
        <v>646</v>
      </c>
      <c r="L75" s="1" t="s">
        <v>672</v>
      </c>
      <c r="M75" s="1" t="s">
        <v>27</v>
      </c>
      <c r="N75" s="1" t="s">
        <v>648</v>
      </c>
      <c r="O75" s="1" t="s">
        <v>649</v>
      </c>
      <c r="P75" s="1" t="s">
        <v>38</v>
      </c>
      <c r="Q75" s="1" t="s">
        <v>39</v>
      </c>
      <c r="R75" s="1" t="s">
        <v>650</v>
      </c>
      <c r="S75" s="1" t="s">
        <v>651</v>
      </c>
      <c r="T75" s="2" t="str">
        <f>HYPERLINK("https://www.solarquotes.com.au/wp-content/uploads/2024/08/Datasheet-Sigen-Energy-Storage-System_Three-Phase.pdf","Yes")</f>
        <v>Yes</v>
      </c>
      <c r="U75" s="2" t="str">
        <f>HYPERLINK("https://www.solarquotes.com.au/wp-content/uploads/2024/08/signergy-warranty.pdf","Yes")</f>
        <v>Yes</v>
      </c>
      <c r="V75" s="1" t="s">
        <v>53</v>
      </c>
      <c r="W75" s="2" t="str">
        <f>HYPERLINK("https://www.solarquotes.com.au/battery-storage/reviews/sigenergy-review.html","Here")</f>
        <v>Here</v>
      </c>
    </row>
    <row r="76" spans="1:52">
      <c r="A76" s="1" t="s">
        <v>673</v>
      </c>
      <c r="B76" s="1" t="s">
        <v>468</v>
      </c>
      <c r="C76" s="2" t="str">
        <f>HYPERLINK("https://www.solarquotes.com.au/blog/sigenergy-review-features/","Yes, review here.")</f>
        <v>Yes, review here.</v>
      </c>
      <c r="D76" s="2" t="str">
        <f>HYPERLINK("https://www.solarquotes.com.au/glossary.html#lifepo","Lithium Iron Phosphate")</f>
        <v>Lithium Iron Phosphate</v>
      </c>
      <c r="E76" s="1" t="s">
        <v>27</v>
      </c>
      <c r="F76" s="1" t="s">
        <v>654</v>
      </c>
      <c r="G76" s="1" t="s">
        <v>655</v>
      </c>
      <c r="H76" s="1" t="s">
        <v>645</v>
      </c>
      <c r="I76" s="1" t="s">
        <v>674</v>
      </c>
      <c r="J76" s="1" t="s">
        <v>87</v>
      </c>
      <c r="K76" s="1" t="s">
        <v>646</v>
      </c>
      <c r="L76" s="1" t="s">
        <v>647</v>
      </c>
      <c r="M76" s="1" t="s">
        <v>27</v>
      </c>
      <c r="N76" s="1" t="s">
        <v>648</v>
      </c>
      <c r="O76" s="1" t="s">
        <v>649</v>
      </c>
      <c r="P76" s="1" t="s">
        <v>38</v>
      </c>
      <c r="Q76" s="1" t="s">
        <v>39</v>
      </c>
      <c r="R76" s="1" t="s">
        <v>650</v>
      </c>
      <c r="S76" s="1" t="s">
        <v>657</v>
      </c>
      <c r="T76" s="2" t="str">
        <f>HYPERLINK("https://www.solarquotes.com.au/wp-content/uploads/2024/08/Datasheet-Sigen-Energy-Storage-System_Three-Phase-1.pdf","Yes")</f>
        <v>Yes</v>
      </c>
      <c r="U76" s="2" t="str">
        <f>HYPERLINK("https://www.solarquotes.com.au/wp-content/uploads/2024/08/signergy-warranty.pdf","Yes")</f>
        <v>Yes</v>
      </c>
      <c r="V76" s="1" t="s">
        <v>466</v>
      </c>
      <c r="W76" s="2" t="str">
        <f>HYPERLINK("https://www.solarquotes.com.au/battery-storage/reviews/sigenergy-review.html","Here")</f>
        <v>Here</v>
      </c>
    </row>
    <row r="77" spans="1:52">
      <c r="A77" s="1" t="s">
        <v>675</v>
      </c>
      <c r="B77" s="1" t="s">
        <v>610</v>
      </c>
      <c r="C77" s="2" t="str">
        <f>HYPERLINK("https://www.solarquotes.com.au/blog/sigenergy-review-features/","Yes, review here.")</f>
        <v>Yes, review here.</v>
      </c>
      <c r="D77" s="2" t="str">
        <f>HYPERLINK("https://www.solarquotes.com.au/glossary.html#lifepo","Lithium Iron Phosphate")</f>
        <v>Lithium Iron Phosphate</v>
      </c>
      <c r="E77" s="1" t="s">
        <v>27</v>
      </c>
      <c r="F77" s="1" t="s">
        <v>659</v>
      </c>
      <c r="G77" s="1" t="s">
        <v>660</v>
      </c>
      <c r="H77" s="1" t="s">
        <v>645</v>
      </c>
      <c r="I77" s="1" t="s">
        <v>676</v>
      </c>
      <c r="J77" s="1" t="s">
        <v>87</v>
      </c>
      <c r="K77" s="1" t="s">
        <v>662</v>
      </c>
      <c r="L77" s="1" t="s">
        <v>633</v>
      </c>
      <c r="M77" s="1" t="s">
        <v>27</v>
      </c>
      <c r="N77" s="1" t="s">
        <v>648</v>
      </c>
      <c r="O77" s="1" t="s">
        <v>649</v>
      </c>
      <c r="P77" s="1" t="s">
        <v>38</v>
      </c>
      <c r="Q77" s="1" t="s">
        <v>39</v>
      </c>
      <c r="R77" s="1" t="s">
        <v>650</v>
      </c>
      <c r="S77" s="1" t="s">
        <v>663</v>
      </c>
      <c r="T77" s="2" t="str">
        <f>HYPERLINK("https://www.solarquotes.com.au/wp-content/uploads/2024/08/Datasheet-Sigen-Energy-Storage-System_Three-Phase-2.pdf","Yes")</f>
        <v>Yes</v>
      </c>
      <c r="U77" s="2" t="str">
        <f>HYPERLINK("https://www.solarquotes.com.au/wp-content/uploads/2024/08/signergy-warranty.pdf","Yes")</f>
        <v>Yes</v>
      </c>
      <c r="V77" s="1" t="s">
        <v>219</v>
      </c>
      <c r="W77" s="2" t="str">
        <f>HYPERLINK("https://www.solarquotes.com.au/battery-storage/reviews/sigenergy-review.html","Here")</f>
        <v>Here</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hyperlinks>
    <hyperlink ref="B1" r:id="rId_hyperlink_1" tooltip="Latest version here" display="Latest version here"/>
    <hyperlink ref="C3" r:id="rId_hyperlink_2" tooltip="Yes, review here." display="Yes, review here."/>
    <hyperlink ref="D3" r:id="rId_hyperlink_3" tooltip="Lithium Iron Phosphate" display="Lithium Iron Phosphate"/>
    <hyperlink ref="R3" r:id="rId_hyperlink_4" tooltip="DC coupled" display="DC coupled"/>
    <hyperlink ref="T3" r:id="rId_hyperlink_5" tooltip="Yes" display="Yes"/>
    <hyperlink ref="U3" r:id="rId_hyperlink_6" tooltip="Yes" display="Yes"/>
    <hyperlink ref="W3" r:id="rId_hyperlink_7" tooltip="Here" display="Here"/>
    <hyperlink ref="C4" r:id="rId_hyperlink_8" tooltip="Yes, review here." display="Yes, review here."/>
    <hyperlink ref="D4" r:id="rId_hyperlink_9" tooltip="NMC" display="NMC"/>
    <hyperlink ref="R4" r:id="rId_hyperlink_10" tooltip="AC coupled" display="AC coupled"/>
    <hyperlink ref="T4" r:id="rId_hyperlink_11" tooltip="Yes" display="Yes"/>
    <hyperlink ref="U4" r:id="rId_hyperlink_12" tooltip="Yes" display="Yes"/>
    <hyperlink ref="W4" r:id="rId_hyperlink_13" tooltip="Here" display="Here"/>
    <hyperlink ref="D5" r:id="rId_hyperlink_14" tooltip="Lithium Iron Phosphate" display="Lithium Iron Phosphate"/>
    <hyperlink ref="R5" r:id="rId_hyperlink_15" tooltip="DC coupled" display="DC coupled"/>
    <hyperlink ref="T5" r:id="rId_hyperlink_16" tooltip="Yes" display="Yes"/>
    <hyperlink ref="U5" r:id="rId_hyperlink_17" tooltip="Yes" display="Yes"/>
    <hyperlink ref="W5" r:id="rId_hyperlink_18" tooltip="Here" display="Here"/>
    <hyperlink ref="D6" r:id="rId_hyperlink_19" tooltip="Lithium Iron Phosphate" display="Lithium Iron Phosphate"/>
    <hyperlink ref="R6" r:id="rId_hyperlink_20" tooltip="DC coupled" display="DC coupled"/>
    <hyperlink ref="T6" r:id="rId_hyperlink_21" tooltip="Yes" display="Yes"/>
    <hyperlink ref="U6" r:id="rId_hyperlink_22" tooltip="Yes" display="Yes"/>
    <hyperlink ref="W6" r:id="rId_hyperlink_23" tooltip="Here" display="Here"/>
    <hyperlink ref="D7" r:id="rId_hyperlink_24" tooltip="Lithium Iron Phosphate" display="Lithium Iron Phosphate"/>
    <hyperlink ref="R7" r:id="rId_hyperlink_25" tooltip="DC coupled" display="DC coupled"/>
    <hyperlink ref="T7" r:id="rId_hyperlink_26" tooltip="Yes" display="Yes"/>
    <hyperlink ref="U7" r:id="rId_hyperlink_27" tooltip="Yes" display="Yes"/>
    <hyperlink ref="W7" r:id="rId_hyperlink_28" tooltip="Here" display="Here"/>
    <hyperlink ref="D8" r:id="rId_hyperlink_29" tooltip="Lithium Iron Phosphate" display="Lithium Iron Phosphate"/>
    <hyperlink ref="T8" r:id="rId_hyperlink_30" tooltip="Yes" display="Yes"/>
    <hyperlink ref="U8" r:id="rId_hyperlink_31" tooltip="Yes" display="Yes"/>
    <hyperlink ref="W8" r:id="rId_hyperlink_32" tooltip="Here" display="Here"/>
    <hyperlink ref="D9" r:id="rId_hyperlink_33" tooltip="Lithium Iron Phosphate" display="Lithium Iron Phosphate"/>
    <hyperlink ref="T9" r:id="rId_hyperlink_34" tooltip="Yes" display="Yes"/>
    <hyperlink ref="U9" r:id="rId_hyperlink_35" tooltip="Yes" display="Yes"/>
    <hyperlink ref="W9" r:id="rId_hyperlink_36" tooltip="Here" display="Here"/>
    <hyperlink ref="D10" r:id="rId_hyperlink_37" tooltip="Lithium Iron Phosphate" display="Lithium Iron Phosphate"/>
    <hyperlink ref="T10" r:id="rId_hyperlink_38" tooltip="Yes" display="Yes"/>
    <hyperlink ref="U10" r:id="rId_hyperlink_39" tooltip="Yes" display="Yes"/>
    <hyperlink ref="W10" r:id="rId_hyperlink_40" tooltip="Here" display="Here"/>
    <hyperlink ref="D11" r:id="rId_hyperlink_41" tooltip="Lithium Iron Phosphate" display="Lithium Iron Phosphate"/>
    <hyperlink ref="T11" r:id="rId_hyperlink_42" tooltip="Yes" display="Yes"/>
    <hyperlink ref="U11" r:id="rId_hyperlink_43" tooltip="Yes" display="Yes"/>
    <hyperlink ref="W11" r:id="rId_hyperlink_44" tooltip="Here" display="Here"/>
    <hyperlink ref="D12" r:id="rId_hyperlink_45" tooltip="Lithium Iron Phosphate" display="Lithium Iron Phosphate"/>
    <hyperlink ref="T12" r:id="rId_hyperlink_46" tooltip="Yes" display="Yes"/>
    <hyperlink ref="U12" r:id="rId_hyperlink_47" tooltip="Yes" display="Yes"/>
    <hyperlink ref="W12" r:id="rId_hyperlink_48" tooltip="Here" display="Here"/>
    <hyperlink ref="D13" r:id="rId_hyperlink_49" tooltip="Lithium Iron Phosphate" display="Lithium Iron Phosphate"/>
    <hyperlink ref="T13" r:id="rId_hyperlink_50" tooltip="Yes" display="Yes"/>
    <hyperlink ref="U13" r:id="rId_hyperlink_51" tooltip="Yes" display="Yes"/>
    <hyperlink ref="W13" r:id="rId_hyperlink_52" tooltip="Here" display="Here"/>
    <hyperlink ref="D14" r:id="rId_hyperlink_53" tooltip="Lithium Iron Phosphate" display="Lithium Iron Phosphate"/>
    <hyperlink ref="R14" r:id="rId_hyperlink_54" tooltip="AC coupled" display="AC coupled"/>
    <hyperlink ref="T14" r:id="rId_hyperlink_55" tooltip="Yes" display="Yes"/>
    <hyperlink ref="U14" r:id="rId_hyperlink_56" tooltip="Yes" display="Yes"/>
    <hyperlink ref="W14" r:id="rId_hyperlink_57" tooltip="Here" display="Here"/>
    <hyperlink ref="D15" r:id="rId_hyperlink_58" tooltip="Lithium Iron Phosphate" display="Lithium Iron Phosphate"/>
    <hyperlink ref="R15" r:id="rId_hyperlink_59" tooltip="AC coupled" display="AC coupled"/>
    <hyperlink ref="T15" r:id="rId_hyperlink_60" tooltip="Yes" display="Yes"/>
    <hyperlink ref="U15" r:id="rId_hyperlink_61" tooltip="Yes" display="Yes"/>
    <hyperlink ref="W15" r:id="rId_hyperlink_62" tooltip="Here" display="Here"/>
    <hyperlink ref="D16" r:id="rId_hyperlink_63" tooltip="Lithium Iron Phosphate" display="Lithium Iron Phosphate"/>
    <hyperlink ref="T16" r:id="rId_hyperlink_64" tooltip="Yes" display="Yes"/>
    <hyperlink ref="U16" r:id="rId_hyperlink_65" tooltip="Yes" display="Yes"/>
    <hyperlink ref="W16" r:id="rId_hyperlink_66" tooltip="Here" display="Here"/>
    <hyperlink ref="D17" r:id="rId_hyperlink_67" tooltip="Lithium Iron Phosphate" display="Lithium Iron Phosphate"/>
    <hyperlink ref="T17" r:id="rId_hyperlink_68" tooltip="Yes" display="Yes"/>
    <hyperlink ref="U17" r:id="rId_hyperlink_69" tooltip="Yes" display="Yes"/>
    <hyperlink ref="W17" r:id="rId_hyperlink_70" tooltip="Here" display="Here"/>
    <hyperlink ref="D18" r:id="rId_hyperlink_71" tooltip="Lithium Iron Phosphate" display="Lithium Iron Phosphate"/>
    <hyperlink ref="T18" r:id="rId_hyperlink_72" tooltip="Yes" display="Yes"/>
    <hyperlink ref="U18" r:id="rId_hyperlink_73" tooltip="Yes" display="Yes"/>
    <hyperlink ref="W18" r:id="rId_hyperlink_74" tooltip="Here" display="Here"/>
    <hyperlink ref="D19" r:id="rId_hyperlink_75" tooltip="Lithium Iron Phosphate" display="Lithium Iron Phosphate"/>
    <hyperlink ref="T19" r:id="rId_hyperlink_76" tooltip="Yes" display="Yes"/>
    <hyperlink ref="U19" r:id="rId_hyperlink_77" tooltip="Yes" display="Yes"/>
    <hyperlink ref="W19" r:id="rId_hyperlink_78" tooltip="Here" display="Here"/>
    <hyperlink ref="D20" r:id="rId_hyperlink_79" tooltip="Lithium Iron Phosphate" display="Lithium Iron Phosphate"/>
    <hyperlink ref="T20" r:id="rId_hyperlink_80" tooltip="Yes" display="Yes"/>
    <hyperlink ref="U20" r:id="rId_hyperlink_81" tooltip="Yes" display="Yes"/>
    <hyperlink ref="W20" r:id="rId_hyperlink_82" tooltip="Here" display="Here"/>
    <hyperlink ref="D21" r:id="rId_hyperlink_83" tooltip="Lithium Iron Phosphate" display="Lithium Iron Phosphate"/>
    <hyperlink ref="T21" r:id="rId_hyperlink_84" tooltip="Yes" display="Yes"/>
    <hyperlink ref="W21" r:id="rId_hyperlink_85" tooltip="Here" display="Here"/>
    <hyperlink ref="D22" r:id="rId_hyperlink_86" tooltip="Lithium Iron Phosphate" display="Lithium Iron Phosphate"/>
    <hyperlink ref="T22" r:id="rId_hyperlink_87" tooltip="Yes" display="Yes"/>
    <hyperlink ref="W22" r:id="rId_hyperlink_88" tooltip="Here" display="Here"/>
    <hyperlink ref="T23" r:id="rId_hyperlink_89" tooltip="Yes" display="Yes"/>
    <hyperlink ref="U23" r:id="rId_hyperlink_90" tooltip="No" display="No"/>
    <hyperlink ref="W23" r:id="rId_hyperlink_91" tooltip="Here" display="Here"/>
    <hyperlink ref="C24" r:id="rId_hyperlink_92" tooltip="Yes, review here." display="Yes, review here."/>
    <hyperlink ref="D24" r:id="rId_hyperlink_93" tooltip="Lithium Iron Phosphate" display="Lithium Iron Phosphate"/>
    <hyperlink ref="T24" r:id="rId_hyperlink_94" tooltip="Yes" display="Yes"/>
    <hyperlink ref="U24" r:id="rId_hyperlink_95" tooltip="Yes" display="Yes"/>
    <hyperlink ref="W24" r:id="rId_hyperlink_96" tooltip="Here" display="Here"/>
    <hyperlink ref="C25" r:id="rId_hyperlink_97" tooltip="Yes, review here." display="Yes, review here."/>
    <hyperlink ref="D25" r:id="rId_hyperlink_98" tooltip="Lithium Iron Phosphate" display="Lithium Iron Phosphate"/>
    <hyperlink ref="T25" r:id="rId_hyperlink_99" tooltip="Yes" display="Yes"/>
    <hyperlink ref="U25" r:id="rId_hyperlink_100" tooltip="Yes" display="Yes"/>
    <hyperlink ref="W25" r:id="rId_hyperlink_101" tooltip="Here" display="Here"/>
    <hyperlink ref="C26" r:id="rId_hyperlink_102" tooltip="Yes, review here." display="Yes, review here."/>
    <hyperlink ref="D26" r:id="rId_hyperlink_103" tooltip="Lithium Iron Phosphate" display="Lithium Iron Phosphate"/>
    <hyperlink ref="T26" r:id="rId_hyperlink_104" tooltip="Yes" display="Yes"/>
    <hyperlink ref="U26" r:id="rId_hyperlink_105" tooltip="Yes" display="Yes"/>
    <hyperlink ref="W26" r:id="rId_hyperlink_106" tooltip="Here" display="Here"/>
    <hyperlink ref="C27" r:id="rId_hyperlink_107" tooltip="Yes, review here." display="Yes, review here."/>
    <hyperlink ref="D27" r:id="rId_hyperlink_108" tooltip="Lithium Iron Phosphate" display="Lithium Iron Phosphate"/>
    <hyperlink ref="T27" r:id="rId_hyperlink_109" tooltip="Yes" display="Yes"/>
    <hyperlink ref="U27" r:id="rId_hyperlink_110" tooltip="Yes" display="Yes"/>
    <hyperlink ref="W27" r:id="rId_hyperlink_111" tooltip="Here" display="Here"/>
    <hyperlink ref="C28" r:id="rId_hyperlink_112" tooltip="Yes, review here." display="Yes, review here."/>
    <hyperlink ref="D28" r:id="rId_hyperlink_113" tooltip="Lithium Iron Phosphate" display="Lithium Iron Phosphate"/>
    <hyperlink ref="T28" r:id="rId_hyperlink_114" tooltip="Yes" display="Yes"/>
    <hyperlink ref="U28" r:id="rId_hyperlink_115" tooltip="Yes" display="Yes"/>
    <hyperlink ref="W28" r:id="rId_hyperlink_116" tooltip="Here" display="Here"/>
    <hyperlink ref="C29" r:id="rId_hyperlink_117" tooltip="Yes, review here." display="Yes, review here."/>
    <hyperlink ref="D29" r:id="rId_hyperlink_118" tooltip="Lithium Iron Phosphate" display="Lithium Iron Phosphate"/>
    <hyperlink ref="T29" r:id="rId_hyperlink_119" tooltip="Yes" display="Yes"/>
    <hyperlink ref="U29" r:id="rId_hyperlink_120" tooltip="Yes" display="Yes"/>
    <hyperlink ref="W29" r:id="rId_hyperlink_121" tooltip="Here" display="Here"/>
    <hyperlink ref="C30" r:id="rId_hyperlink_122" tooltip="Yes, review here." display="Yes, review here."/>
    <hyperlink ref="D30" r:id="rId_hyperlink_123" tooltip="NMC" display="NMC"/>
    <hyperlink ref="T30" r:id="rId_hyperlink_124" tooltip="Yes" display="Yes"/>
    <hyperlink ref="U30" r:id="rId_hyperlink_125" tooltip="Yes" display="Yes"/>
    <hyperlink ref="W30" r:id="rId_hyperlink_126" tooltip="Here" display="Here"/>
    <hyperlink ref="C31" r:id="rId_hyperlink_127" tooltip="Yes, review here." display="Yes, review here."/>
    <hyperlink ref="D31" r:id="rId_hyperlink_128" tooltip="NMC" display="NMC"/>
    <hyperlink ref="T31" r:id="rId_hyperlink_129" tooltip="Yes" display="Yes"/>
    <hyperlink ref="U31" r:id="rId_hyperlink_130" tooltip="Yes" display="Yes"/>
    <hyperlink ref="W31" r:id="rId_hyperlink_131" tooltip="Here" display="Here"/>
    <hyperlink ref="C32" r:id="rId_hyperlink_132" tooltip="Yes, review here." display="Yes, review here."/>
    <hyperlink ref="D32" r:id="rId_hyperlink_133" tooltip="NMC" display="NMC"/>
    <hyperlink ref="T32" r:id="rId_hyperlink_134" tooltip="Yes" display="Yes"/>
    <hyperlink ref="U32" r:id="rId_hyperlink_135" tooltip="Yes" display="Yes"/>
    <hyperlink ref="W32" r:id="rId_hyperlink_136" tooltip="Here" display="Here"/>
    <hyperlink ref="T33" r:id="rId_hyperlink_137" tooltip="Yes" display="Yes"/>
    <hyperlink ref="U33" r:id="rId_hyperlink_138" tooltip="Yes" display="Yes"/>
    <hyperlink ref="W33" r:id="rId_hyperlink_139" tooltip="Here" display="Here"/>
    <hyperlink ref="T34" r:id="rId_hyperlink_140" tooltip="Yes" display="Yes"/>
    <hyperlink ref="U34" r:id="rId_hyperlink_141" tooltip="Yes" display="Yes"/>
    <hyperlink ref="W34" r:id="rId_hyperlink_142" tooltip="Here" display="Here"/>
    <hyperlink ref="D35" r:id="rId_hyperlink_143" tooltip="Lithium Iron Phosphate" display="Lithium Iron Phosphate"/>
    <hyperlink ref="T35" r:id="rId_hyperlink_144" tooltip="Yes" display="Yes"/>
    <hyperlink ref="U35" r:id="rId_hyperlink_145" tooltip="Yes" display="Yes"/>
    <hyperlink ref="W35" r:id="rId_hyperlink_146" tooltip="Here" display="Here"/>
    <hyperlink ref="D36" r:id="rId_hyperlink_147" tooltip="Lithium Iron Phosphate" display="Lithium Iron Phosphate"/>
    <hyperlink ref="T36" r:id="rId_hyperlink_148" tooltip="Yes" display="Yes"/>
    <hyperlink ref="U36" r:id="rId_hyperlink_149" tooltip="Yes" display="Yes"/>
    <hyperlink ref="W36" r:id="rId_hyperlink_150" tooltip="Here" display="Here"/>
    <hyperlink ref="D37" r:id="rId_hyperlink_151" tooltip="Lithium Iron Phosphate" display="Lithium Iron Phosphate"/>
    <hyperlink ref="T37" r:id="rId_hyperlink_152" tooltip="Yes" display="Yes"/>
    <hyperlink ref="U37" r:id="rId_hyperlink_153" tooltip="Yes" display="Yes"/>
    <hyperlink ref="W37" r:id="rId_hyperlink_154" tooltip="Here" display="Here"/>
    <hyperlink ref="D38" r:id="rId_hyperlink_155" tooltip="Lithium Iron Phosphate" display="Lithium Iron Phosphate"/>
    <hyperlink ref="T38" r:id="rId_hyperlink_156" tooltip="Yes" display="Yes"/>
    <hyperlink ref="U38" r:id="rId_hyperlink_157" tooltip="Yes" display="Yes"/>
    <hyperlink ref="W38" r:id="rId_hyperlink_158" tooltip="Here" display="Here"/>
    <hyperlink ref="D39" r:id="rId_hyperlink_159" tooltip="Lithium Iron Phosphate" display="Lithium Iron Phosphate"/>
    <hyperlink ref="T39" r:id="rId_hyperlink_160" tooltip="Yes" display="Yes"/>
    <hyperlink ref="U39" r:id="rId_hyperlink_161" tooltip="Yes" display="Yes"/>
    <hyperlink ref="W39" r:id="rId_hyperlink_162" tooltip="Here" display="Here"/>
    <hyperlink ref="D40" r:id="rId_hyperlink_163" tooltip="Lithium Iron Phosphate" display="Lithium Iron Phosphate"/>
    <hyperlink ref="T40" r:id="rId_hyperlink_164" tooltip="Yes" display="Yes"/>
    <hyperlink ref="U40" r:id="rId_hyperlink_165" tooltip="Yes" display="Yes"/>
    <hyperlink ref="W40" r:id="rId_hyperlink_166" tooltip="Here" display="Here"/>
    <hyperlink ref="D41" r:id="rId_hyperlink_167" tooltip="NMC" display="NMC"/>
    <hyperlink ref="T41" r:id="rId_hyperlink_168" tooltip="Yes" display="Yes"/>
    <hyperlink ref="U41" r:id="rId_hyperlink_169" tooltip="Yes" display="Yes"/>
    <hyperlink ref="W41" r:id="rId_hyperlink_170" tooltip="Here" display="Here"/>
    <hyperlink ref="C42" r:id="rId_hyperlink_171" tooltip="Yes, review here." display="Yes, review here."/>
    <hyperlink ref="D42" r:id="rId_hyperlink_172" tooltip="Lithium Iron Phosphate" display="Lithium Iron Phosphate"/>
    <hyperlink ref="T42" r:id="rId_hyperlink_173" tooltip="Yes" display="Yes"/>
    <hyperlink ref="U42" r:id="rId_hyperlink_174" tooltip="Yes" display="Yes"/>
    <hyperlink ref="W42" r:id="rId_hyperlink_175" tooltip="Here" display="Here"/>
    <hyperlink ref="C43" r:id="rId_hyperlink_176" tooltip="Yes, review here." display="Yes, review here."/>
    <hyperlink ref="D43" r:id="rId_hyperlink_177" tooltip="Lithium Iron Phosphate" display="Lithium Iron Phosphate"/>
    <hyperlink ref="T43" r:id="rId_hyperlink_178" tooltip="Yes" display="Yes"/>
    <hyperlink ref="U43" r:id="rId_hyperlink_179" tooltip="Yes" display="Yes"/>
    <hyperlink ref="W43" r:id="rId_hyperlink_180" tooltip="Here" display="Here"/>
    <hyperlink ref="T44" r:id="rId_hyperlink_181" tooltip="Yes" display="Yes"/>
    <hyperlink ref="U44" r:id="rId_hyperlink_182" tooltip="Yes" display="Yes"/>
    <hyperlink ref="W44" r:id="rId_hyperlink_183" tooltip="Here" display="Here"/>
    <hyperlink ref="C45" r:id="rId_hyperlink_184" tooltip="Yes, review here." display="Yes, review here."/>
    <hyperlink ref="D45" r:id="rId_hyperlink_185" tooltip="Lithium Iron Phosphate" display="Lithium Iron Phosphate"/>
    <hyperlink ref="T45" r:id="rId_hyperlink_186" tooltip="Yes" display="Yes"/>
    <hyperlink ref="U45" r:id="rId_hyperlink_187" tooltip="Yes" display="Yes"/>
    <hyperlink ref="W45" r:id="rId_hyperlink_188" tooltip="Here" display="Here"/>
    <hyperlink ref="C46" r:id="rId_hyperlink_189" tooltip="Yes, review here." display="Yes, review here."/>
    <hyperlink ref="D46" r:id="rId_hyperlink_190" tooltip="Lithium Iron Phosphate" display="Lithium Iron Phosphate"/>
    <hyperlink ref="T46" r:id="rId_hyperlink_191" tooltip="Yes" display="Yes"/>
    <hyperlink ref="U46" r:id="rId_hyperlink_192" tooltip="Yes" display="Yes"/>
    <hyperlink ref="W46" r:id="rId_hyperlink_193" tooltip="Here" display="Here"/>
    <hyperlink ref="C47" r:id="rId_hyperlink_194" tooltip="Yes,&#13;&#10;review here" display="Yes,&#13;&#10;review here"/>
    <hyperlink ref="T47" r:id="rId_hyperlink_195" tooltip="Yes" display="Yes"/>
    <hyperlink ref="U47" r:id="rId_hyperlink_196" tooltip="Yes" display="Yes"/>
    <hyperlink ref="W47" r:id="rId_hyperlink_197" tooltip="Here" display="Here"/>
    <hyperlink ref="C48" r:id="rId_hyperlink_198" tooltip="Yes, review here." display="Yes, review here."/>
    <hyperlink ref="D48" r:id="rId_hyperlink_199" tooltip="NMC" display="NMC"/>
    <hyperlink ref="T48" r:id="rId_hyperlink_200" tooltip="Yes" display="Yes"/>
    <hyperlink ref="U48" r:id="rId_hyperlink_201" tooltip="Yes" display="Yes"/>
    <hyperlink ref="W48" r:id="rId_hyperlink_202" tooltip="Here" display="Here"/>
    <hyperlink ref="D49" r:id="rId_hyperlink_203" tooltip="NMC" display="NMC"/>
    <hyperlink ref="R49" r:id="rId_hyperlink_204" tooltip="AC coupled" display="AC coupled"/>
    <hyperlink ref="T49" r:id="rId_hyperlink_205" tooltip="Yes" display="Yes"/>
    <hyperlink ref="U49" r:id="rId_hyperlink_206" tooltip="Yes" display="Yes"/>
    <hyperlink ref="W49" r:id="rId_hyperlink_207" tooltip="Here" display="Here"/>
    <hyperlink ref="D50" r:id="rId_hyperlink_208" tooltip="NMC" display="NMC"/>
    <hyperlink ref="R50" r:id="rId_hyperlink_209" tooltip="AC coupled" display="AC coupled"/>
    <hyperlink ref="T50" r:id="rId_hyperlink_210" tooltip="Yes" display="Yes"/>
    <hyperlink ref="U50" r:id="rId_hyperlink_211" tooltip="Yes" display="Yes"/>
    <hyperlink ref="W50" r:id="rId_hyperlink_212" tooltip="Here" display="Here"/>
    <hyperlink ref="C51" r:id="rId_hyperlink_213" tooltip="Yes, review here." display="Yes, review here."/>
    <hyperlink ref="D51" r:id="rId_hyperlink_214" tooltip="Lithium Iron Phosphate" display="Lithium Iron Phosphate"/>
    <hyperlink ref="R51" r:id="rId_hyperlink_215" tooltip="AC coupled" display="AC coupled"/>
    <hyperlink ref="T51" r:id="rId_hyperlink_216" tooltip="Yes" display="Yes"/>
    <hyperlink ref="U51" r:id="rId_hyperlink_217" tooltip="Yes" display="Yes"/>
    <hyperlink ref="W51" r:id="rId_hyperlink_218" tooltip="Here" display="Here"/>
    <hyperlink ref="C52" r:id="rId_hyperlink_219" tooltip="Yes, review here." display="Yes, review here."/>
    <hyperlink ref="D52" r:id="rId_hyperlink_220" tooltip="Lithium Iron Phosphate" display="Lithium Iron Phosphate"/>
    <hyperlink ref="R52" r:id="rId_hyperlink_221" tooltip="AC coupled" display="AC coupled"/>
    <hyperlink ref="T52" r:id="rId_hyperlink_222" tooltip="Yes" display="Yes"/>
    <hyperlink ref="U52" r:id="rId_hyperlink_223" tooltip="Yes" display="Yes"/>
    <hyperlink ref="W52" r:id="rId_hyperlink_224" tooltip="Here" display="Here"/>
    <hyperlink ref="D53" r:id="rId_hyperlink_225" tooltip="Lithium Iron Phosphate" display="Lithium Iron Phosphate"/>
    <hyperlink ref="R53" r:id="rId_hyperlink_226" tooltip="DC coupled" display="DC coupled"/>
    <hyperlink ref="T53" r:id="rId_hyperlink_227" tooltip="Yes" display="Yes"/>
    <hyperlink ref="U53" r:id="rId_hyperlink_228" tooltip="Yes" display="Yes"/>
    <hyperlink ref="W53" r:id="rId_hyperlink_229" tooltip="Here" display="Here"/>
    <hyperlink ref="D54" r:id="rId_hyperlink_230" tooltip="Lithium Iron Phosphate" display="Lithium Iron Phosphate"/>
    <hyperlink ref="R54" r:id="rId_hyperlink_231" tooltip="DC coupled" display="DC coupled"/>
    <hyperlink ref="T54" r:id="rId_hyperlink_232" tooltip="Yes" display="Yes"/>
    <hyperlink ref="U54" r:id="rId_hyperlink_233" tooltip="Yes" display="Yes"/>
    <hyperlink ref="W54" r:id="rId_hyperlink_234" tooltip="Here" display="Here"/>
    <hyperlink ref="D55" r:id="rId_hyperlink_235" tooltip="Lithium Iron Phosphate" display="Lithium Iron Phosphate"/>
    <hyperlink ref="R55" r:id="rId_hyperlink_236" tooltip="DC coupled" display="DC coupled"/>
    <hyperlink ref="T55" r:id="rId_hyperlink_237" tooltip="Yes" display="Yes"/>
    <hyperlink ref="U55" r:id="rId_hyperlink_238" tooltip="Yes" display="Yes"/>
    <hyperlink ref="W55" r:id="rId_hyperlink_239" tooltip="Here" display="Here"/>
    <hyperlink ref="D56" r:id="rId_hyperlink_240" tooltip="Lithium Iron Phosphate" display="Lithium Iron Phosphate"/>
    <hyperlink ref="R56" r:id="rId_hyperlink_241" tooltip="DC coupled" display="DC coupled"/>
    <hyperlink ref="T56" r:id="rId_hyperlink_242" tooltip="Yes" display="Yes"/>
    <hyperlink ref="U56" r:id="rId_hyperlink_243" tooltip="Yes" display="Yes"/>
    <hyperlink ref="W56" r:id="rId_hyperlink_244" tooltip="Here" display="Here"/>
    <hyperlink ref="D57" r:id="rId_hyperlink_245" tooltip="Lithium Iron Phosphate" display="Lithium Iron Phosphate"/>
    <hyperlink ref="T57" r:id="rId_hyperlink_246" tooltip="Yes" display="Yes"/>
    <hyperlink ref="U57" r:id="rId_hyperlink_247" tooltip="Yes" display="Yes"/>
    <hyperlink ref="W57" r:id="rId_hyperlink_248" tooltip="Here" display="Here"/>
    <hyperlink ref="D58" r:id="rId_hyperlink_249" tooltip="NMC" display="NMC"/>
    <hyperlink ref="R58" r:id="rId_hyperlink_250" tooltip="AC coupled" display="AC coupled"/>
    <hyperlink ref="T58" r:id="rId_hyperlink_251" tooltip="Yes" display="Yes"/>
    <hyperlink ref="U58" r:id="rId_hyperlink_252" tooltip="Yes" display="Yes"/>
    <hyperlink ref="W58" r:id="rId_hyperlink_253" tooltip="Here" display="Here"/>
    <hyperlink ref="D59" r:id="rId_hyperlink_254" tooltip="NMC" display="NMC"/>
    <hyperlink ref="R59" r:id="rId_hyperlink_255" tooltip="DC coupled" display="DC coupled"/>
    <hyperlink ref="T59" r:id="rId_hyperlink_256" tooltip="Yes" display="Yes"/>
    <hyperlink ref="U59" r:id="rId_hyperlink_257" tooltip="Yes" display="Yes"/>
    <hyperlink ref="W59" r:id="rId_hyperlink_258" tooltip="Here" display="Here"/>
    <hyperlink ref="D60" r:id="rId_hyperlink_259" tooltip="NMC" display="NMC"/>
    <hyperlink ref="R60" r:id="rId_hyperlink_260" tooltip="DC coupled" display="DC coupled"/>
    <hyperlink ref="T60" r:id="rId_hyperlink_261" tooltip="Yes" display="Yes"/>
    <hyperlink ref="U60" r:id="rId_hyperlink_262" tooltip="Yes" display="Yes"/>
    <hyperlink ref="W60" r:id="rId_hyperlink_263" tooltip="Here" display="Here"/>
    <hyperlink ref="D61" r:id="rId_hyperlink_264" tooltip="Lithium Iron Phosphate" display="Lithium Iron Phosphate"/>
    <hyperlink ref="R61" r:id="rId_hyperlink_265" tooltip="DC coupled" display="DC coupled"/>
    <hyperlink ref="T61" r:id="rId_hyperlink_266" tooltip="Yes" display="Yes"/>
    <hyperlink ref="U61" r:id="rId_hyperlink_267" tooltip="Yes" display="Yes"/>
    <hyperlink ref="W61" r:id="rId_hyperlink_268" tooltip="Here" display="Here"/>
    <hyperlink ref="D62" r:id="rId_hyperlink_269" tooltip="Lithium Iron Phosphate" display="Lithium Iron Phosphate"/>
    <hyperlink ref="R62" r:id="rId_hyperlink_270" tooltip="DC coupled" display="DC coupled"/>
    <hyperlink ref="T62" r:id="rId_hyperlink_271" tooltip="Yes" display="Yes"/>
    <hyperlink ref="U62" r:id="rId_hyperlink_272" tooltip="Yes" display="Yes"/>
    <hyperlink ref="W62" r:id="rId_hyperlink_273" tooltip="Here" display="Here"/>
    <hyperlink ref="D63" r:id="rId_hyperlink_274" tooltip="Lithium Iron Phosphate" display="Lithium Iron Phosphate"/>
    <hyperlink ref="R63" r:id="rId_hyperlink_275" tooltip="DC coupled" display="DC coupled"/>
    <hyperlink ref="T63" r:id="rId_hyperlink_276" tooltip="Yes" display="Yes"/>
    <hyperlink ref="U63" r:id="rId_hyperlink_277" tooltip="Yes" display="Yes"/>
    <hyperlink ref="W63" r:id="rId_hyperlink_278" tooltip="Here" display="Here"/>
    <hyperlink ref="D64" r:id="rId_hyperlink_279" tooltip="Lithium Iron Phosphate" display="Lithium Iron Phosphate"/>
    <hyperlink ref="R64" r:id="rId_hyperlink_280" tooltip="DC coupled" display="DC coupled"/>
    <hyperlink ref="T64" r:id="rId_hyperlink_281" tooltip="Yes" display="Yes"/>
    <hyperlink ref="U64" r:id="rId_hyperlink_282" tooltip="Yes" display="Yes"/>
    <hyperlink ref="W64" r:id="rId_hyperlink_283" tooltip="Here" display="Here"/>
    <hyperlink ref="D65" r:id="rId_hyperlink_284" tooltip="Lithium Iron Phosphate" display="Lithium Iron Phosphate"/>
    <hyperlink ref="R65" r:id="rId_hyperlink_285" tooltip="DC coupled" display="DC coupled"/>
    <hyperlink ref="T65" r:id="rId_hyperlink_286" tooltip="Yes" display="Yes"/>
    <hyperlink ref="U65" r:id="rId_hyperlink_287" tooltip="Yes" display="Yes"/>
    <hyperlink ref="W65" r:id="rId_hyperlink_288" tooltip="Here" display="Here"/>
    <hyperlink ref="D66" r:id="rId_hyperlink_289" tooltip="Lithium Iron Phosphate" display="Lithium Iron Phosphate"/>
    <hyperlink ref="R66" r:id="rId_hyperlink_290" tooltip="DC coupled" display="DC coupled"/>
    <hyperlink ref="T66" r:id="rId_hyperlink_291" tooltip="Yes" display="Yes"/>
    <hyperlink ref="U66" r:id="rId_hyperlink_292" tooltip="Yes" display="Yes"/>
    <hyperlink ref="W66" r:id="rId_hyperlink_293" tooltip="Here" display="Here"/>
    <hyperlink ref="D67" r:id="rId_hyperlink_294" tooltip="Lithium Iron Phosphate" display="Lithium Iron Phosphate"/>
    <hyperlink ref="R67" r:id="rId_hyperlink_295" tooltip="DC coupled" display="DC coupled"/>
    <hyperlink ref="T67" r:id="rId_hyperlink_296" tooltip="Yes" display="Yes"/>
    <hyperlink ref="U67" r:id="rId_hyperlink_297" tooltip="Yes" display="Yes"/>
    <hyperlink ref="W67" r:id="rId_hyperlink_298" tooltip="Here" display="Here"/>
    <hyperlink ref="R68" r:id="rId_hyperlink_299" tooltip="AC coupled" display="AC coupled"/>
    <hyperlink ref="T68" r:id="rId_hyperlink_300" tooltip="Yes" display="Yes"/>
    <hyperlink ref="U68" r:id="rId_hyperlink_301" tooltip="Yes" display="Yes"/>
    <hyperlink ref="W68" r:id="rId_hyperlink_302" tooltip="Here" display="Here"/>
    <hyperlink ref="C69" r:id="rId_hyperlink_303" tooltip="Here." display="Here."/>
    <hyperlink ref="T69" r:id="rId_hyperlink_304" tooltip="Yes" display="Yes"/>
    <hyperlink ref="U69" r:id="rId_hyperlink_305" tooltip="Yes" display="Yes"/>
    <hyperlink ref="W69" r:id="rId_hyperlink_306" tooltip="Here" display="Here"/>
    <hyperlink ref="D70" r:id="rId_hyperlink_307" tooltip="Lithium Iron Phosphate" display="Lithium Iron Phosphate"/>
    <hyperlink ref="R70" r:id="rId_hyperlink_308" tooltip="DC coupled" display="DC coupled"/>
    <hyperlink ref="T70" r:id="rId_hyperlink_309" tooltip="Yes" display="Yes"/>
    <hyperlink ref="U70" r:id="rId_hyperlink_310" tooltip="Yes" display="Yes"/>
    <hyperlink ref="W70" r:id="rId_hyperlink_311" tooltip="Here" display="Here"/>
    <hyperlink ref="C71" r:id="rId_hyperlink_312" tooltip="Yes, review here." display="Yes, review here."/>
    <hyperlink ref="D71" r:id="rId_hyperlink_313" tooltip="Lithium Iron Phosphate" display="Lithium Iron Phosphate"/>
    <hyperlink ref="T71" r:id="rId_hyperlink_314" tooltip="Yes" display="Yes"/>
    <hyperlink ref="U71" r:id="rId_hyperlink_315" tooltip="Yes" display="Yes"/>
    <hyperlink ref="W71" r:id="rId_hyperlink_316" tooltip="Here" display="Here"/>
    <hyperlink ref="C72" r:id="rId_hyperlink_317" tooltip="Yes, review here." display="Yes, review here."/>
    <hyperlink ref="D72" r:id="rId_hyperlink_318" tooltip="Lithium Iron Phosphate" display="Lithium Iron Phosphate"/>
    <hyperlink ref="T72" r:id="rId_hyperlink_319" tooltip="Yes" display="Yes"/>
    <hyperlink ref="U72" r:id="rId_hyperlink_320" tooltip="Yes" display="Yes"/>
    <hyperlink ref="W72" r:id="rId_hyperlink_321" tooltip="Here" display="Here"/>
    <hyperlink ref="C73" r:id="rId_hyperlink_322" tooltip="Yes, review here." display="Yes, review here."/>
    <hyperlink ref="D73" r:id="rId_hyperlink_323" tooltip="Lithium Iron Phosphate" display="Lithium Iron Phosphate"/>
    <hyperlink ref="T73" r:id="rId_hyperlink_324" tooltip="Yes" display="Yes"/>
    <hyperlink ref="U73" r:id="rId_hyperlink_325" tooltip="Yes" display="Yes"/>
    <hyperlink ref="W73" r:id="rId_hyperlink_326" tooltip="Here" display="Here"/>
    <hyperlink ref="C74" r:id="rId_hyperlink_327" tooltip="Yes, review here." display="Yes, review here."/>
    <hyperlink ref="D74" r:id="rId_hyperlink_328" tooltip="Lithium Iron Phosphate" display="Lithium Iron Phosphate"/>
    <hyperlink ref="T74" r:id="rId_hyperlink_329" tooltip="Yes" display="Yes"/>
    <hyperlink ref="U74" r:id="rId_hyperlink_330" tooltip="Yes" display="Yes"/>
    <hyperlink ref="W74" r:id="rId_hyperlink_331" tooltip="Here" display="Here"/>
    <hyperlink ref="C75" r:id="rId_hyperlink_332" tooltip="Yes, review here." display="Yes, review here."/>
    <hyperlink ref="D75" r:id="rId_hyperlink_333" tooltip="Lithium Iron Phosphate" display="Lithium Iron Phosphate"/>
    <hyperlink ref="T75" r:id="rId_hyperlink_334" tooltip="Yes" display="Yes"/>
    <hyperlink ref="U75" r:id="rId_hyperlink_335" tooltip="Yes" display="Yes"/>
    <hyperlink ref="W75" r:id="rId_hyperlink_336" tooltip="Here" display="Here"/>
    <hyperlink ref="C76" r:id="rId_hyperlink_337" tooltip="Yes, review here." display="Yes, review here."/>
    <hyperlink ref="D76" r:id="rId_hyperlink_338" tooltip="Lithium Iron Phosphate" display="Lithium Iron Phosphate"/>
    <hyperlink ref="T76" r:id="rId_hyperlink_339" tooltip="Yes" display="Yes"/>
    <hyperlink ref="U76" r:id="rId_hyperlink_340" tooltip="Yes" display="Yes"/>
    <hyperlink ref="W76" r:id="rId_hyperlink_341" tooltip="Here" display="Here"/>
    <hyperlink ref="C77" r:id="rId_hyperlink_342" tooltip="Yes, review here." display="Yes, review here."/>
    <hyperlink ref="D77" r:id="rId_hyperlink_343" tooltip="Lithium Iron Phosphate" display="Lithium Iron Phosphate"/>
    <hyperlink ref="T77" r:id="rId_hyperlink_344" tooltip="Yes" display="Yes"/>
    <hyperlink ref="U77" r:id="rId_hyperlink_345" tooltip="Yes" display="Yes"/>
    <hyperlink ref="W77" r:id="rId_hyperlink_346" tooltip="Here" display="Here"/>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2024-11-21T09:28:40+00:00</dcterms:created>
  <dcterms:modified xsi:type="dcterms:W3CDTF">2024-11-21T09:28:40+00:00</dcterms:modified>
  <dc:title>Untitled Spreadsheet</dc:title>
  <dc:description/>
  <dc:subject/>
  <cp:keywords/>
  <cp:category/>
</cp:coreProperties>
</file>